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00" windowHeight="11760" tabRatio="868" activeTab="7"/>
  </bookViews>
  <sheets>
    <sheet name="8.1" sheetId="4" r:id="rId1"/>
    <sheet name="8.2" sheetId="5" r:id="rId2"/>
    <sheet name="8.3" sheetId="6" r:id="rId3"/>
    <sheet name="8.5" sheetId="7" r:id="rId4"/>
    <sheet name="Resumen Anual" sheetId="11" state="hidden" r:id="rId5"/>
    <sheet name="Gráfico evoluciones" sheetId="14" state="hidden" r:id="rId6"/>
    <sheet name="Por Tipo de Empresa" sheetId="12" state="hidden" r:id="rId7"/>
    <sheet name="8.6" sheetId="15" r:id="rId8"/>
  </sheets>
  <externalReferences>
    <externalReference r:id="rId9"/>
  </externalReferences>
  <definedNames>
    <definedName name="_xlnm._FilterDatabase" localSheetId="1" hidden="1">'8.2'!$G$5:$G$98</definedName>
    <definedName name="_xlnm._FilterDatabase" localSheetId="3" hidden="1">'8.5'!$F$5:$F$106</definedName>
    <definedName name="_xlnm.Print_Area" localSheetId="0">'8.1'!$A$1:$H$53</definedName>
    <definedName name="_xlnm.Print_Area" localSheetId="1">'8.2'!$A$1:$G$162</definedName>
    <definedName name="_xlnm.Print_Area" localSheetId="2">'8.3'!$A$1:$G$63</definedName>
    <definedName name="_xlnm.Print_Area" localSheetId="3">'8.5'!$A$1:$F$65,'8.5'!$A$67:$F$133,'8.5'!$A$135:$F$205</definedName>
    <definedName name="_xlnm.Print_Area" localSheetId="7">'8.6'!$A$58:$F$88,'8.6'!$A$1:$F$56</definedName>
    <definedName name="_xlnm.Print_Area" localSheetId="5">'Gráfico evoluciones'!$A$1:$P$111</definedName>
    <definedName name="_xlnm.Print_Area" localSheetId="6">'Por Tipo de Empresa'!$B$1:$K$19</definedName>
    <definedName name="_xlnm.Print_Area" localSheetId="4">'Resumen Anual'!$B$1:$E$130</definedName>
    <definedName name="AYACUCHO">[1]X_DEPA!#REF!</definedName>
    <definedName name="LIMA_I">[1]X_DEPA!#REF!</definedName>
    <definedName name="LIMA_II">[1]X_DEPA!#REF!</definedName>
    <definedName name="PIURA_I">[1]X_DEPA!#REF!</definedName>
  </definedNames>
  <calcPr calcId="145621"/>
</workbook>
</file>

<file path=xl/calcChain.xml><?xml version="1.0" encoding="utf-8"?>
<calcChain xmlns="http://schemas.openxmlformats.org/spreadsheetml/2006/main">
  <c r="F28" i="6" l="1"/>
  <c r="F27" i="6"/>
  <c r="F26" i="6"/>
  <c r="F25" i="6"/>
  <c r="F24" i="6"/>
  <c r="F23" i="6"/>
  <c r="F22" i="6"/>
  <c r="F21" i="6"/>
  <c r="F20" i="6"/>
  <c r="F19" i="6"/>
  <c r="F18" i="6"/>
  <c r="F134" i="5"/>
  <c r="F133" i="5"/>
  <c r="F132" i="5"/>
  <c r="F131" i="5"/>
  <c r="F129" i="5"/>
  <c r="F130" i="5"/>
  <c r="E11" i="15" l="1"/>
  <c r="I161" i="7" l="1"/>
  <c r="I160" i="7"/>
  <c r="E155" i="7"/>
  <c r="D30" i="6"/>
  <c r="F12" i="6"/>
  <c r="F122" i="5" l="1"/>
  <c r="E122" i="5"/>
  <c r="D122" i="5"/>
  <c r="J9" i="5" s="1"/>
  <c r="H118" i="7" l="1"/>
  <c r="H117" i="7"/>
  <c r="E105" i="7"/>
  <c r="G105" i="7"/>
  <c r="G106" i="7"/>
  <c r="E67" i="15"/>
  <c r="E37" i="15"/>
  <c r="E185" i="7"/>
  <c r="E30" i="6"/>
  <c r="J8" i="6" s="1"/>
  <c r="E12" i="6"/>
  <c r="J7" i="6" s="1"/>
  <c r="D12" i="6"/>
  <c r="I7" i="6" s="1"/>
  <c r="E97" i="5"/>
  <c r="K8" i="5" s="1"/>
  <c r="F97" i="5"/>
  <c r="D97" i="5"/>
  <c r="J8" i="5" s="1"/>
  <c r="E136" i="5"/>
  <c r="K10" i="5" s="1"/>
  <c r="D136" i="5"/>
  <c r="J10" i="5" s="1"/>
  <c r="K9" i="5"/>
  <c r="I32" i="14"/>
  <c r="K32" i="14"/>
  <c r="M32" i="14"/>
  <c r="N32" i="14"/>
  <c r="O32" i="14"/>
  <c r="P32" i="14"/>
  <c r="I33" i="14"/>
  <c r="K33" i="14"/>
  <c r="M33" i="14"/>
  <c r="N33" i="14"/>
  <c r="O33" i="14"/>
  <c r="P33" i="14"/>
  <c r="I34" i="14"/>
  <c r="K34" i="14"/>
  <c r="M34" i="14"/>
  <c r="N34" i="14"/>
  <c r="O34" i="14"/>
  <c r="P34" i="14"/>
  <c r="I35" i="14"/>
  <c r="K35" i="14"/>
  <c r="M35" i="14"/>
  <c r="N35" i="14"/>
  <c r="O35" i="14"/>
  <c r="P35" i="14"/>
  <c r="S32" i="14"/>
  <c r="T32" i="14"/>
  <c r="R32" i="14"/>
  <c r="G31" i="14"/>
  <c r="G35" i="14" s="1"/>
  <c r="F31" i="14"/>
  <c r="F35" i="14" s="1"/>
  <c r="F32" i="14"/>
  <c r="E31" i="14"/>
  <c r="H31" i="14"/>
  <c r="L31" i="14"/>
  <c r="L35" i="14"/>
  <c r="V111" i="14"/>
  <c r="V110" i="14"/>
  <c r="V109" i="14"/>
  <c r="V108" i="14"/>
  <c r="V107" i="14"/>
  <c r="V106" i="14"/>
  <c r="V105" i="14"/>
  <c r="V104" i="14"/>
  <c r="V103" i="14"/>
  <c r="V102" i="14"/>
  <c r="V101" i="14"/>
  <c r="V100" i="14"/>
  <c r="V99" i="14"/>
  <c r="V98" i="14"/>
  <c r="V97" i="14"/>
  <c r="V96" i="14"/>
  <c r="V95" i="14"/>
  <c r="V94" i="14"/>
  <c r="V93" i="14"/>
  <c r="V92" i="14"/>
  <c r="V91" i="14"/>
  <c r="V87" i="14"/>
  <c r="U87" i="14"/>
  <c r="T87" i="14"/>
  <c r="V86" i="14"/>
  <c r="U86" i="14"/>
  <c r="T86" i="14"/>
  <c r="V85" i="14"/>
  <c r="U85" i="14"/>
  <c r="T85" i="14"/>
  <c r="V84" i="14"/>
  <c r="U84" i="14"/>
  <c r="T84" i="14"/>
  <c r="V83" i="14"/>
  <c r="U83" i="14"/>
  <c r="T83" i="14"/>
  <c r="V82" i="14"/>
  <c r="U82" i="14"/>
  <c r="T82" i="14"/>
  <c r="V81" i="14"/>
  <c r="U81" i="14"/>
  <c r="T81" i="14"/>
  <c r="V80" i="14"/>
  <c r="U80" i="14"/>
  <c r="T80" i="14"/>
  <c r="V79" i="14"/>
  <c r="U79" i="14"/>
  <c r="T79" i="14"/>
  <c r="V78" i="14"/>
  <c r="U78" i="14"/>
  <c r="T78" i="14"/>
  <c r="V77" i="14"/>
  <c r="U77" i="14"/>
  <c r="T77" i="14"/>
  <c r="V76" i="14"/>
  <c r="U76" i="14"/>
  <c r="T76" i="14"/>
  <c r="V75" i="14"/>
  <c r="U75" i="14"/>
  <c r="T75" i="14"/>
  <c r="V74" i="14"/>
  <c r="U74" i="14"/>
  <c r="T74" i="14"/>
  <c r="V73" i="14"/>
  <c r="U73" i="14"/>
  <c r="T73" i="14"/>
  <c r="V72" i="14"/>
  <c r="U72" i="14"/>
  <c r="T72" i="14"/>
  <c r="V71" i="14"/>
  <c r="U71" i="14"/>
  <c r="T71" i="14"/>
  <c r="V70" i="14"/>
  <c r="U70" i="14"/>
  <c r="T70" i="14"/>
  <c r="V69" i="14"/>
  <c r="U69" i="14"/>
  <c r="T69" i="14"/>
  <c r="V68" i="14"/>
  <c r="U68" i="14"/>
  <c r="T68" i="14"/>
  <c r="V67" i="14"/>
  <c r="U67" i="14"/>
  <c r="T67" i="14"/>
  <c r="V64" i="14"/>
  <c r="U64" i="14"/>
  <c r="T64" i="14"/>
  <c r="V63" i="14"/>
  <c r="U63" i="14"/>
  <c r="T63" i="14"/>
  <c r="V62" i="14"/>
  <c r="U62" i="14"/>
  <c r="T62" i="14"/>
  <c r="V61" i="14"/>
  <c r="U61" i="14"/>
  <c r="T61" i="14"/>
  <c r="V60" i="14"/>
  <c r="U60" i="14"/>
  <c r="T60" i="14"/>
  <c r="V59" i="14"/>
  <c r="U59" i="14"/>
  <c r="T59" i="14"/>
  <c r="V58" i="14"/>
  <c r="U58" i="14"/>
  <c r="T58" i="14"/>
  <c r="V57" i="14"/>
  <c r="U57" i="14"/>
  <c r="T57" i="14"/>
  <c r="V56" i="14"/>
  <c r="U56" i="14"/>
  <c r="T56" i="14"/>
  <c r="V55" i="14"/>
  <c r="U55" i="14"/>
  <c r="T55" i="14"/>
  <c r="V54" i="14"/>
  <c r="U54" i="14"/>
  <c r="T54" i="14"/>
  <c r="V53" i="14"/>
  <c r="U53" i="14"/>
  <c r="T53" i="14"/>
  <c r="V52" i="14"/>
  <c r="U52" i="14"/>
  <c r="T52" i="14"/>
  <c r="V51" i="14"/>
  <c r="U51" i="14"/>
  <c r="T51" i="14"/>
  <c r="V50" i="14"/>
  <c r="U50" i="14"/>
  <c r="T50" i="14"/>
  <c r="V49" i="14"/>
  <c r="U49" i="14"/>
  <c r="T49" i="14"/>
  <c r="V48" i="14"/>
  <c r="U48" i="14"/>
  <c r="T48" i="14"/>
  <c r="V47" i="14"/>
  <c r="U47" i="14"/>
  <c r="T47" i="14"/>
  <c r="V46" i="14"/>
  <c r="U46" i="14"/>
  <c r="T46" i="14"/>
  <c r="V45" i="14"/>
  <c r="U45" i="14"/>
  <c r="T45" i="14"/>
  <c r="V44" i="14"/>
  <c r="U44" i="14"/>
  <c r="T44" i="14"/>
  <c r="L30" i="14"/>
  <c r="H30" i="14"/>
  <c r="T30" i="14" s="1"/>
  <c r="G30" i="14"/>
  <c r="U111" i="14"/>
  <c r="F30" i="14"/>
  <c r="D30" i="14"/>
  <c r="C30" i="14"/>
  <c r="S30" i="14" s="1"/>
  <c r="E30" i="14"/>
  <c r="S111" i="14"/>
  <c r="L29" i="14"/>
  <c r="U29" i="14"/>
  <c r="H29" i="14"/>
  <c r="S63" i="14"/>
  <c r="G29" i="14"/>
  <c r="U110" i="14" s="1"/>
  <c r="F29" i="14"/>
  <c r="E29" i="14"/>
  <c r="L28" i="14"/>
  <c r="S85" i="14" s="1"/>
  <c r="U28" i="14"/>
  <c r="H28" i="14"/>
  <c r="S62" i="14"/>
  <c r="G28" i="14"/>
  <c r="U109" i="14"/>
  <c r="F28" i="14"/>
  <c r="T109" i="14"/>
  <c r="E28" i="14"/>
  <c r="S109" i="14" s="1"/>
  <c r="L27" i="14"/>
  <c r="U27" i="14"/>
  <c r="H27" i="14"/>
  <c r="S61" i="14"/>
  <c r="G27" i="14"/>
  <c r="U108" i="14" s="1"/>
  <c r="D27" i="14"/>
  <c r="C27" i="14"/>
  <c r="S27" i="14" s="1"/>
  <c r="F27" i="14"/>
  <c r="T108" i="14" s="1"/>
  <c r="E27" i="14"/>
  <c r="L26" i="14"/>
  <c r="U26" i="14"/>
  <c r="H26" i="14"/>
  <c r="T26" i="14" s="1"/>
  <c r="G26" i="14"/>
  <c r="U107" i="14"/>
  <c r="F26" i="14"/>
  <c r="T107" i="14"/>
  <c r="E26" i="14"/>
  <c r="E33" i="14"/>
  <c r="L25" i="14"/>
  <c r="U25" i="14" s="1"/>
  <c r="H25" i="14"/>
  <c r="S59" i="14" s="1"/>
  <c r="G25" i="14"/>
  <c r="U106" i="14" s="1"/>
  <c r="F25" i="14"/>
  <c r="T106" i="14" s="1"/>
  <c r="E25" i="14"/>
  <c r="D25" i="14" s="1"/>
  <c r="C25" i="14" s="1"/>
  <c r="S25" i="14" s="1"/>
  <c r="S106" i="14"/>
  <c r="L24" i="14"/>
  <c r="U24" i="14" s="1"/>
  <c r="H24" i="14"/>
  <c r="T24" i="14" s="1"/>
  <c r="G24" i="14"/>
  <c r="F24" i="14"/>
  <c r="T105" i="14"/>
  <c r="E24" i="14"/>
  <c r="D24" i="14" s="1"/>
  <c r="C24" i="14" s="1"/>
  <c r="S24" i="14" s="1"/>
  <c r="L23" i="14"/>
  <c r="H23" i="14"/>
  <c r="T23" i="14" s="1"/>
  <c r="S57" i="14"/>
  <c r="G23" i="14"/>
  <c r="U104" i="14" s="1"/>
  <c r="F23" i="14"/>
  <c r="T104" i="14"/>
  <c r="E23" i="14"/>
  <c r="D23" i="14" s="1"/>
  <c r="C23" i="14" s="1"/>
  <c r="S23" i="14" s="1"/>
  <c r="S104" i="14"/>
  <c r="L22" i="14"/>
  <c r="U22" i="14" s="1"/>
  <c r="H22" i="14"/>
  <c r="T22" i="14" s="1"/>
  <c r="G22" i="14"/>
  <c r="U103" i="14"/>
  <c r="F22" i="14"/>
  <c r="T103" i="14" s="1"/>
  <c r="E22" i="14"/>
  <c r="S103" i="14"/>
  <c r="L21" i="14"/>
  <c r="H21" i="14"/>
  <c r="S55" i="14" s="1"/>
  <c r="G21" i="14"/>
  <c r="G34" i="14" s="1"/>
  <c r="U102" i="14"/>
  <c r="F21" i="14"/>
  <c r="T102" i="14" s="1"/>
  <c r="E21" i="14"/>
  <c r="D21" i="14" s="1"/>
  <c r="C21" i="14" s="1"/>
  <c r="S21" i="14" s="1"/>
  <c r="L20" i="14"/>
  <c r="U20" i="14" s="1"/>
  <c r="S77" i="14"/>
  <c r="H20" i="14"/>
  <c r="S54" i="14"/>
  <c r="G20" i="14"/>
  <c r="F20" i="14"/>
  <c r="T101" i="14" s="1"/>
  <c r="E20" i="14"/>
  <c r="S101" i="14" s="1"/>
  <c r="D20" i="14"/>
  <c r="C20" i="14" s="1"/>
  <c r="S20" i="14" s="1"/>
  <c r="L19" i="14"/>
  <c r="U19" i="14"/>
  <c r="H19" i="14"/>
  <c r="S53" i="14"/>
  <c r="G19" i="14"/>
  <c r="U100" i="14" s="1"/>
  <c r="F19" i="14"/>
  <c r="T100" i="14"/>
  <c r="E19" i="14"/>
  <c r="L18" i="14"/>
  <c r="U18" i="14" s="1"/>
  <c r="H18" i="14"/>
  <c r="T18" i="14" s="1"/>
  <c r="G18" i="14"/>
  <c r="U99" i="14" s="1"/>
  <c r="F18" i="14"/>
  <c r="D18" i="14" s="1"/>
  <c r="C18" i="14" s="1"/>
  <c r="S18" i="14" s="1"/>
  <c r="T99" i="14"/>
  <c r="E18" i="14"/>
  <c r="S99" i="14" s="1"/>
  <c r="U17" i="14"/>
  <c r="L17" i="14"/>
  <c r="S74" i="14"/>
  <c r="H17" i="14"/>
  <c r="S51" i="14"/>
  <c r="G17" i="14"/>
  <c r="U98" i="14" s="1"/>
  <c r="F17" i="14"/>
  <c r="T98" i="14"/>
  <c r="E17" i="14"/>
  <c r="S98" i="14"/>
  <c r="L16" i="14"/>
  <c r="U16" i="14"/>
  <c r="H16" i="14"/>
  <c r="S50" i="14" s="1"/>
  <c r="G16" i="14"/>
  <c r="U97" i="14" s="1"/>
  <c r="F16" i="14"/>
  <c r="T97" i="14" s="1"/>
  <c r="E16" i="14"/>
  <c r="S97" i="14"/>
  <c r="L15" i="14"/>
  <c r="S72" i="14" s="1"/>
  <c r="H15" i="14"/>
  <c r="T15" i="14" s="1"/>
  <c r="G15" i="14"/>
  <c r="U96" i="14" s="1"/>
  <c r="F15" i="14"/>
  <c r="D15" i="14"/>
  <c r="C15" i="14" s="1"/>
  <c r="S15" i="14" s="1"/>
  <c r="E15" i="14"/>
  <c r="S96" i="14" s="1"/>
  <c r="L14" i="14"/>
  <c r="U14" i="14" s="1"/>
  <c r="S71" i="14"/>
  <c r="H14" i="14"/>
  <c r="T14" i="14" s="1"/>
  <c r="G14" i="14"/>
  <c r="U95" i="14"/>
  <c r="F14" i="14"/>
  <c r="T95" i="14"/>
  <c r="E14" i="14"/>
  <c r="S95" i="14"/>
  <c r="L13" i="14"/>
  <c r="U13" i="14" s="1"/>
  <c r="H13" i="14"/>
  <c r="S47" i="14" s="1"/>
  <c r="T13" i="14"/>
  <c r="G13" i="14"/>
  <c r="U94" i="14" s="1"/>
  <c r="F13" i="14"/>
  <c r="T94" i="14"/>
  <c r="E13" i="14"/>
  <c r="S94" i="14"/>
  <c r="L12" i="14"/>
  <c r="U12" i="14" s="1"/>
  <c r="H12" i="14"/>
  <c r="T12" i="14" s="1"/>
  <c r="S46" i="14"/>
  <c r="G12" i="14"/>
  <c r="U93" i="14" s="1"/>
  <c r="F12" i="14"/>
  <c r="E12" i="14"/>
  <c r="S93" i="14"/>
  <c r="L11" i="14"/>
  <c r="U11" i="14" s="1"/>
  <c r="H11" i="14"/>
  <c r="S45" i="14" s="1"/>
  <c r="G11" i="14"/>
  <c r="U92" i="14" s="1"/>
  <c r="F11" i="14"/>
  <c r="D11" i="14" s="1"/>
  <c r="C11" i="14" s="1"/>
  <c r="S11" i="14" s="1"/>
  <c r="T92" i="14"/>
  <c r="E11" i="14"/>
  <c r="L10" i="14"/>
  <c r="S67" i="14" s="1"/>
  <c r="H10" i="14"/>
  <c r="S44" i="14" s="1"/>
  <c r="T10" i="14"/>
  <c r="G10" i="14"/>
  <c r="U91" i="14"/>
  <c r="F10" i="14"/>
  <c r="T91" i="14"/>
  <c r="E10" i="14"/>
  <c r="S91" i="14"/>
  <c r="D120" i="11"/>
  <c r="D121" i="11" s="1"/>
  <c r="C120" i="11"/>
  <c r="E120" i="11" s="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D100" i="11"/>
  <c r="C100" i="11"/>
  <c r="E100" i="11"/>
  <c r="E99" i="11"/>
  <c r="E98" i="11"/>
  <c r="E97" i="11"/>
  <c r="E96" i="11"/>
  <c r="E95" i="11"/>
  <c r="E94" i="11"/>
  <c r="E93" i="11"/>
  <c r="D91" i="11"/>
  <c r="C91" i="11"/>
  <c r="E90" i="11"/>
  <c r="E89" i="11"/>
  <c r="E88" i="11"/>
  <c r="E87" i="11"/>
  <c r="E86" i="11"/>
  <c r="E85" i="11"/>
  <c r="E84" i="11"/>
  <c r="E83" i="11"/>
  <c r="E82" i="11"/>
  <c r="E81" i="11"/>
  <c r="E80" i="11"/>
  <c r="E91" i="11" s="1"/>
  <c r="D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C34" i="11"/>
  <c r="C78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78" i="11" s="1"/>
  <c r="E15" i="11"/>
  <c r="D13" i="11"/>
  <c r="C13" i="11"/>
  <c r="C121" i="11" s="1"/>
  <c r="E12" i="11"/>
  <c r="E11" i="11"/>
  <c r="E10" i="11"/>
  <c r="E9" i="11"/>
  <c r="E8" i="11"/>
  <c r="E13" i="11" s="1"/>
  <c r="G101" i="11"/>
  <c r="H112" i="11"/>
  <c r="I109" i="11"/>
  <c r="B130" i="5"/>
  <c r="I17" i="12"/>
  <c r="B7" i="5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K15" i="12"/>
  <c r="I13" i="12"/>
  <c r="I19" i="12" s="1"/>
  <c r="B19" i="6"/>
  <c r="B20" i="6" s="1"/>
  <c r="B21" i="6" s="1"/>
  <c r="B22" i="6" s="1"/>
  <c r="B23" i="6" s="1"/>
  <c r="B24" i="6" s="1"/>
  <c r="B25" i="6" s="1"/>
  <c r="B26" i="6" s="1"/>
  <c r="F30" i="6"/>
  <c r="F32" i="6" s="1"/>
  <c r="I6" i="6"/>
  <c r="J6" i="6"/>
  <c r="B8" i="6"/>
  <c r="B9" i="6" s="1"/>
  <c r="B10" i="6" s="1"/>
  <c r="B11" i="6" s="1"/>
  <c r="J6" i="5"/>
  <c r="K6" i="5"/>
  <c r="B107" i="5"/>
  <c r="B108" i="5" s="1"/>
  <c r="B109" i="5" s="1"/>
  <c r="B110" i="5" s="1"/>
  <c r="B111" i="5" s="1"/>
  <c r="B112" i="5" s="1"/>
  <c r="B113" i="5" s="1"/>
  <c r="B114" i="5" s="1"/>
  <c r="B115" i="5" s="1"/>
  <c r="M9" i="6"/>
  <c r="K11" i="12"/>
  <c r="I9" i="12"/>
  <c r="K7" i="12"/>
  <c r="G9" i="12"/>
  <c r="G19" i="12" s="1"/>
  <c r="K9" i="12"/>
  <c r="K19" i="12" s="1"/>
  <c r="K12" i="12"/>
  <c r="K16" i="12"/>
  <c r="G17" i="12"/>
  <c r="K17" i="12"/>
  <c r="N17" i="12" s="1"/>
  <c r="K8" i="12"/>
  <c r="G13" i="12"/>
  <c r="K13" i="12" s="1"/>
  <c r="M13" i="12" s="1"/>
  <c r="T11" i="14"/>
  <c r="U15" i="14"/>
  <c r="S100" i="14"/>
  <c r="D26" i="14"/>
  <c r="C26" i="14" s="1"/>
  <c r="S26" i="14" s="1"/>
  <c r="S49" i="14"/>
  <c r="U101" i="14"/>
  <c r="S108" i="14"/>
  <c r="S84" i="14"/>
  <c r="U21" i="14"/>
  <c r="S78" i="14"/>
  <c r="S110" i="14"/>
  <c r="U23" i="14"/>
  <c r="S80" i="14"/>
  <c r="U105" i="14"/>
  <c r="T27" i="14"/>
  <c r="T29" i="14"/>
  <c r="S64" i="14"/>
  <c r="S87" i="14"/>
  <c r="U30" i="14"/>
  <c r="E6" i="4"/>
  <c r="D8" i="4"/>
  <c r="E5" i="4"/>
  <c r="C8" i="4"/>
  <c r="E7" i="4"/>
  <c r="S73" i="14"/>
  <c r="D16" i="14"/>
  <c r="C16" i="14" s="1"/>
  <c r="S16" i="14" s="1"/>
  <c r="E35" i="14"/>
  <c r="L32" i="14"/>
  <c r="H32" i="14"/>
  <c r="T17" i="14"/>
  <c r="D22" i="14"/>
  <c r="C22" i="14" s="1"/>
  <c r="S22" i="14" s="1"/>
  <c r="S76" i="14"/>
  <c r="L33" i="14"/>
  <c r="G32" i="14"/>
  <c r="L34" i="14"/>
  <c r="E32" i="14"/>
  <c r="I8" i="6"/>
  <c r="F136" i="5"/>
  <c r="N9" i="12"/>
  <c r="M17" i="12"/>
  <c r="H34" i="14"/>
  <c r="G33" i="14"/>
  <c r="S79" i="14"/>
  <c r="T25" i="14"/>
  <c r="D14" i="14"/>
  <c r="C14" i="14"/>
  <c r="S14" i="14" s="1"/>
  <c r="T20" i="14"/>
  <c r="H35" i="14"/>
  <c r="D10" i="14"/>
  <c r="C10" i="14"/>
  <c r="S10" i="14"/>
  <c r="T21" i="14"/>
  <c r="S86" i="14"/>
  <c r="S58" i="14"/>
  <c r="S83" i="14"/>
  <c r="T111" i="14"/>
  <c r="T19" i="14"/>
  <c r="T28" i="14"/>
  <c r="D13" i="14"/>
  <c r="C13" i="14"/>
  <c r="S13" i="14" s="1"/>
  <c r="S92" i="14"/>
  <c r="S81" i="14"/>
  <c r="T96" i="14"/>
  <c r="S107" i="14"/>
  <c r="T110" i="14"/>
  <c r="F34" i="14"/>
  <c r="E34" i="11"/>
  <c r="T93" i="14"/>
  <c r="F33" i="14"/>
  <c r="D31" i="14"/>
  <c r="D35" i="14" s="1"/>
  <c r="D32" i="14"/>
  <c r="I162" i="7" l="1"/>
  <c r="K160" i="7" s="1"/>
  <c r="M7" i="6"/>
  <c r="F7" i="4"/>
  <c r="G5" i="4"/>
  <c r="F6" i="4"/>
  <c r="F5" i="4"/>
  <c r="G6" i="4"/>
  <c r="E121" i="11"/>
  <c r="E125" i="11" s="1"/>
  <c r="D28" i="14"/>
  <c r="C28" i="14" s="1"/>
  <c r="S28" i="14" s="1"/>
  <c r="M9" i="12"/>
  <c r="S82" i="14"/>
  <c r="C31" i="14"/>
  <c r="D17" i="14"/>
  <c r="C17" i="14" s="1"/>
  <c r="S17" i="14" s="1"/>
  <c r="S102" i="14"/>
  <c r="E34" i="14"/>
  <c r="U10" i="14"/>
  <c r="L10" i="5"/>
  <c r="D33" i="14"/>
  <c r="D19" i="14"/>
  <c r="C19" i="14" s="1"/>
  <c r="S19" i="14" s="1"/>
  <c r="S56" i="14"/>
  <c r="S69" i="14"/>
  <c r="S52" i="14"/>
  <c r="D34" i="14"/>
  <c r="S48" i="14"/>
  <c r="E8" i="4"/>
  <c r="D12" i="14"/>
  <c r="C12" i="14" s="1"/>
  <c r="S12" i="14" s="1"/>
  <c r="D29" i="14"/>
  <c r="C29" i="14" s="1"/>
  <c r="S29" i="14" s="1"/>
  <c r="H119" i="7"/>
  <c r="I118" i="7" s="1"/>
  <c r="S60" i="14"/>
  <c r="S70" i="14"/>
  <c r="S105" i="14"/>
  <c r="H33" i="14"/>
  <c r="G7" i="4"/>
  <c r="E140" i="5"/>
  <c r="N13" i="12"/>
  <c r="D32" i="6"/>
  <c r="S68" i="14"/>
  <c r="T16" i="14"/>
  <c r="S75" i="14"/>
  <c r="D140" i="5"/>
  <c r="M8" i="6"/>
  <c r="E32" i="6"/>
  <c r="F140" i="5"/>
  <c r="L8" i="5"/>
  <c r="L9" i="5"/>
  <c r="I7" i="4" l="1"/>
  <c r="E12" i="4"/>
  <c r="J15" i="4" s="1"/>
  <c r="I6" i="4"/>
  <c r="G8" i="4"/>
  <c r="I5" i="4"/>
  <c r="K161" i="7"/>
  <c r="I117" i="7"/>
  <c r="C34" i="14"/>
  <c r="C33" i="14"/>
  <c r="C35" i="14"/>
  <c r="C32" i="14"/>
  <c r="F8" i="4"/>
  <c r="L11" i="5"/>
</calcChain>
</file>

<file path=xl/comments1.xml><?xml version="1.0" encoding="utf-8"?>
<comments xmlns="http://schemas.openxmlformats.org/spreadsheetml/2006/main">
  <authors>
    <author>Sandoval Micha Ysela Aracely</author>
  </authors>
  <commentList>
    <comment ref="B30" authorId="0">
      <text>
        <r>
          <rPr>
            <b/>
            <sz val="9"/>
            <color indexed="81"/>
            <rFont val="Tahoma"/>
            <family val="2"/>
          </rPr>
          <t>Sandoval Micha Ysela Aracely:</t>
        </r>
        <r>
          <rPr>
            <sz val="9"/>
            <color indexed="81"/>
            <rFont val="Tahoma"/>
            <family val="2"/>
          </rPr>
          <t xml:space="preserve">
Presentó al I TRIM 2016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Sandoval Micha Ysela Aracely:</t>
        </r>
        <r>
          <rPr>
            <sz val="9"/>
            <color indexed="81"/>
            <rFont val="Tahoma"/>
            <family val="2"/>
          </rPr>
          <t xml:space="preserve">
Inf. Ing. Jorge V.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Sandoval Micha Ysela Aracely:</t>
        </r>
        <r>
          <rPr>
            <sz val="9"/>
            <color indexed="81"/>
            <rFont val="Tahoma"/>
            <family val="2"/>
          </rPr>
          <t xml:space="preserve">
Sólo se consideró la inversión hasta junio 2015 porque ya no hay más información en el escaneado.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Sandoval Micha Ysela Aracely:</t>
        </r>
        <r>
          <rPr>
            <sz val="9"/>
            <color indexed="81"/>
            <rFont val="Tahoma"/>
            <family val="2"/>
          </rPr>
          <t xml:space="preserve">
Información Ing. Jorge</t>
        </r>
      </text>
    </comment>
    <comment ref="B76" authorId="0">
      <text>
        <r>
          <rPr>
            <b/>
            <sz val="9"/>
            <color indexed="81"/>
            <rFont val="Tahoma"/>
            <family val="2"/>
          </rPr>
          <t>Sandoval Micha Ysela Aracely:</t>
        </r>
        <r>
          <rPr>
            <sz val="9"/>
            <color indexed="81"/>
            <rFont val="Tahoma"/>
            <family val="2"/>
          </rPr>
          <t xml:space="preserve">
último valor tomado de Inv. I trim 2016</t>
        </r>
      </text>
    </comment>
    <comment ref="B99" authorId="0">
      <text>
        <r>
          <rPr>
            <b/>
            <sz val="9"/>
            <color indexed="81"/>
            <rFont val="Tahoma"/>
            <family val="2"/>
          </rPr>
          <t>Sandoval Micha Ysela Aracely:</t>
        </r>
        <r>
          <rPr>
            <sz val="9"/>
            <color indexed="81"/>
            <rFont val="Tahoma"/>
            <family val="2"/>
          </rPr>
          <t xml:space="preserve">
último contenido tomado de Inv. I trim 2016</t>
        </r>
      </text>
    </comment>
    <comment ref="B105" authorId="0">
      <text>
        <r>
          <rPr>
            <b/>
            <sz val="9"/>
            <color indexed="81"/>
            <rFont val="Tahoma"/>
            <family val="2"/>
          </rPr>
          <t>Sandoval Micha Ysela Aracely:</t>
        </r>
        <r>
          <rPr>
            <sz val="9"/>
            <color indexed="81"/>
            <rFont val="Tahoma"/>
            <family val="2"/>
          </rPr>
          <t xml:space="preserve">
Info. Lucio Huamán correo 21/04/2016</t>
        </r>
      </text>
    </comment>
    <comment ref="D117" authorId="0">
      <text>
        <r>
          <rPr>
            <b/>
            <sz val="9"/>
            <color indexed="81"/>
            <rFont val="Tahoma"/>
            <family val="2"/>
          </rPr>
          <t>Sandoval Micha Ysela Aracely:</t>
        </r>
        <r>
          <rPr>
            <sz val="9"/>
            <color indexed="81"/>
            <rFont val="Tahoma"/>
            <family val="2"/>
          </rPr>
          <t xml:space="preserve">
Determinado a partir del Total REP ( ya que la sumatoria de partes no coincide con el total final)</t>
        </r>
      </text>
    </comment>
  </commentList>
</comments>
</file>

<file path=xl/sharedStrings.xml><?xml version="1.0" encoding="utf-8"?>
<sst xmlns="http://schemas.openxmlformats.org/spreadsheetml/2006/main" count="774" uniqueCount="343">
  <si>
    <t>Nº</t>
  </si>
  <si>
    <t>Nombre de la empresa</t>
  </si>
  <si>
    <t>Total</t>
  </si>
  <si>
    <t>Total General</t>
  </si>
  <si>
    <t>EDEGEL S.A.A.</t>
  </si>
  <si>
    <t>Estatal</t>
  </si>
  <si>
    <t>Privada</t>
  </si>
  <si>
    <t>Institución</t>
  </si>
  <si>
    <t>Actividad</t>
  </si>
  <si>
    <t>Empresas Privadas</t>
  </si>
  <si>
    <t>Empresas Estatales</t>
  </si>
  <si>
    <t>Participación</t>
  </si>
  <si>
    <t>% Privado</t>
  </si>
  <si>
    <t>% Estatal</t>
  </si>
  <si>
    <t>Generación</t>
  </si>
  <si>
    <t>Transmisión</t>
  </si>
  <si>
    <t>Distribución</t>
  </si>
  <si>
    <t xml:space="preserve">         </t>
  </si>
  <si>
    <t>Generadoras</t>
  </si>
  <si>
    <t>Distribuidoras</t>
  </si>
  <si>
    <t>Inversiones eléctricas</t>
  </si>
  <si>
    <t>Inversiones no eléctricas</t>
  </si>
  <si>
    <t>Tipo de empresa</t>
  </si>
  <si>
    <t>Electrif. Rural</t>
  </si>
  <si>
    <r>
      <t>Electrificación Rural</t>
    </r>
    <r>
      <rPr>
        <vertAlign val="superscript"/>
        <sz val="10"/>
        <rFont val="Arial"/>
        <family val="2"/>
      </rPr>
      <t>1</t>
    </r>
  </si>
  <si>
    <t>Dirección General de Electrificación Rural - DGER</t>
  </si>
  <si>
    <t>8.5       INVERSIÓN POR ACTIVIDAD</t>
  </si>
  <si>
    <t>AGUAS Y ENERGIA PERU S.A.</t>
  </si>
  <si>
    <t>DUKE ENERGY INTERNATIONAL EGENOR S. EN C. POR A.</t>
  </si>
  <si>
    <t>EMPRESA DE GENERACION ELECTRICA CHEVES S.A.</t>
  </si>
  <si>
    <t>EMPRESA DE GENERACION MACUSANI S.A.</t>
  </si>
  <si>
    <t>EMPRESA ELECTRICA NUEVA ESPERANZA SRL</t>
  </si>
  <si>
    <t>FENIX POWER PERU S.A.</t>
  </si>
  <si>
    <t>KALLPA GENERACION S.A.</t>
  </si>
  <si>
    <t>TERMOSELVA S.R.L.</t>
  </si>
  <si>
    <t>CONSORCIO MINERO HORIZONTE S.A.</t>
  </si>
  <si>
    <t>INTERCONEXION ELECTRICA ISA PERU S.A.</t>
  </si>
  <si>
    <t>PROYECTO ESPECIAL OLMO TINAJONES</t>
  </si>
  <si>
    <t>EDELNOR S.A.A.</t>
  </si>
  <si>
    <t>LUZ DEL SUR S.A.A.</t>
  </si>
  <si>
    <t>ELECTROPERU S.A.</t>
  </si>
  <si>
    <t>ELECTRO ORIENTE S.A.</t>
  </si>
  <si>
    <t>ELECTRO PUNO S.A.A.</t>
  </si>
  <si>
    <t>ELECTRO SUR ESTE S.A.A.</t>
  </si>
  <si>
    <t>ELECTRO UCAYALI  S.A.</t>
  </si>
  <si>
    <t>ELECTROCENTRO S.A.</t>
  </si>
  <si>
    <t>Total Privadas</t>
  </si>
  <si>
    <t>Total Estatales</t>
  </si>
  <si>
    <t>Año</t>
  </si>
  <si>
    <t>EMPRESAS DE GENERACION PUBLICAS</t>
  </si>
  <si>
    <t>Inversiones Eléctricas</t>
  </si>
  <si>
    <t>Inversiones No Eléctricas</t>
  </si>
  <si>
    <t>EMPRESAS DE GENERACION PRIVADAS</t>
  </si>
  <si>
    <t>EMPRESAS DE DISTRIBUCION PUBLICAS</t>
  </si>
  <si>
    <t>EMPRESAS DE DISTRIBUCION PRIVADAS</t>
  </si>
  <si>
    <t>EMPRESAS DE TRANSMISION PRIVADAS</t>
  </si>
  <si>
    <t>Suma Total</t>
  </si>
  <si>
    <t>Total Inversiones DGER :</t>
  </si>
  <si>
    <t>TOTAL INVERSIONES :</t>
  </si>
  <si>
    <t>Inversiones electricas</t>
  </si>
  <si>
    <t>Inversiones No Electricas</t>
  </si>
  <si>
    <t>EMPRESAS DE TRANSMISION PUBLICAS</t>
  </si>
  <si>
    <r>
      <t>1</t>
    </r>
    <r>
      <rPr>
        <sz val="9"/>
        <rFont val="Arial"/>
        <family val="2"/>
      </rPr>
      <t xml:space="preserve"> Ejecutado por la Dirección General de Electrificación Rural (DGER) </t>
    </r>
  </si>
  <si>
    <t>EMPRESA DE GENERACION ELECTRICA DE AREQUIPA S.A. (EGASA)</t>
  </si>
  <si>
    <t>EMPRESA DE GENERACION ELECTRICA MACHUPICCHU S.A. (EGEMSA)</t>
  </si>
  <si>
    <t>EMPRESA DE GENERACION ELECTRICA SAN GABAN S.A.</t>
  </si>
  <si>
    <t>AGROINDUSTRIAL PARAMONGA S.A.</t>
  </si>
  <si>
    <t>CENTRAL HIDROELECTRICA LANGUI S.A.</t>
  </si>
  <si>
    <t>CENTRAL HIDROELECTRICA SAN HILARION S.A.</t>
  </si>
  <si>
    <t>COMPAÑÍA ELECTRICA EL PLATANAL S.A. (CELEPSA)</t>
  </si>
  <si>
    <t>CORPORACION MINERA DEL PERU S.A. (CORMIPESA)</t>
  </si>
  <si>
    <t>CHINANGO S.A.C.</t>
  </si>
  <si>
    <t>ELECTRICA SANTA ROSA S.A.C.</t>
  </si>
  <si>
    <t>SN POWER PERU S.A.</t>
  </si>
  <si>
    <t>EMPRESA ELECTRICA DE PIURA S.A. (EEPSA)</t>
  </si>
  <si>
    <t>ENERGIA DEL SUR S.A.(ENERSUR)</t>
  </si>
  <si>
    <t>HIDROELECTRICA SANTA CRUZ S.A.C.</t>
  </si>
  <si>
    <t>PERUANA DE ENERGIA S.A. (PERENE)</t>
  </si>
  <si>
    <t>SDF ENERGIA S.A.</t>
  </si>
  <si>
    <t>SHOUGANG GENERACION ELECTRICA S.A.A. (SHOUGESA)</t>
  </si>
  <si>
    <t>SINDICATO ENERGETICO S.A. (SINERSA)</t>
  </si>
  <si>
    <t>SOCIEDAD MINERA CORONA S.A.</t>
  </si>
  <si>
    <t>ELECTRO TOCACHE S.A.</t>
  </si>
  <si>
    <t>ELECTRONOROESTE S.A. (ENOSA)</t>
  </si>
  <si>
    <t>ELECTRONORTE MEDIO (HIDRANDINA)</t>
  </si>
  <si>
    <t>ELECTRONORTE S.A. (ENSA)</t>
  </si>
  <si>
    <t>ELECTROSUR S.A.</t>
  </si>
  <si>
    <t>SOCIEDAD ELECTRICA DEL SUR OESTE S.A. (SEAL)</t>
  </si>
  <si>
    <t>CONSORCIO ELECTRICO DE VILLACURI S.A.C. (COELVISAC)</t>
  </si>
  <si>
    <t>ELECTRO PANGOA S.A.</t>
  </si>
  <si>
    <t>ELECTRODUNAS S.A.A.</t>
  </si>
  <si>
    <t>EMPRESA DE DISTRIBUCION ELECTRICA DE CAÑETE  S.A. (EDECAÑETE)</t>
  </si>
  <si>
    <t>SERVICIOS ELECTRICOS RIOJA S.A. (SERSA)</t>
  </si>
  <si>
    <t>CONSORCIO ENERGETICO DE HUANCAVELICA S.A. (CONENHUA)</t>
  </si>
  <si>
    <t>CONSORCIO TRANSMANTARO S.A. (CTM)</t>
  </si>
  <si>
    <t>ETENORTE S.R.L.</t>
  </si>
  <si>
    <t>ETESELVA S.R.L.</t>
  </si>
  <si>
    <t>MINERA AURIFERA RETAMAS S.A. (MARSA)</t>
  </si>
  <si>
    <t>RED DE ENERGIA DEL PERU S.A. (REP)</t>
  </si>
  <si>
    <t>RED ELECTRICA DEL SUR S.A. (REDESUR)</t>
  </si>
  <si>
    <t>8.2.1     Inversión de Empresas Generadoras</t>
  </si>
  <si>
    <t>8.2.2 Inversión de Empresas Transmisoras</t>
  </si>
  <si>
    <t>8.2.3 Inversión de Empresas Distribuidoras</t>
  </si>
  <si>
    <t>8.3.1 Inversión de Empresas Generadoras</t>
  </si>
  <si>
    <t>8.3.2 Inversión de Empresas Distribuidoras</t>
  </si>
  <si>
    <t xml:space="preserve">TERMOCHILCA </t>
  </si>
  <si>
    <t>GENERADORA DE ENERGIA DEL PERU SA</t>
  </si>
  <si>
    <t>HIDROCAÑETE SA</t>
  </si>
  <si>
    <t>ELECTRICA RIO DOBLE SA</t>
  </si>
  <si>
    <t>ANDES GENERATING CORPORATION S.A.C.</t>
  </si>
  <si>
    <t>BIOENERGÍA DEL CHIRA S.A.</t>
  </si>
  <si>
    <t>INVERSIONES EJECUTADAS AÑO 2013 -POR TIPO DE EMPRESA- (MILES US$)</t>
  </si>
  <si>
    <t>8.1  INVERSIÓN TOTAL EN EL SUBSECTOR ELECTRICIDAD (miles US$)</t>
  </si>
  <si>
    <t>DGER</t>
  </si>
  <si>
    <r>
      <t>Electrificación Rural</t>
    </r>
    <r>
      <rPr>
        <b/>
        <vertAlign val="superscript"/>
        <sz val="10"/>
        <color indexed="9"/>
        <rFont val="Arial"/>
        <family val="2"/>
      </rPr>
      <t>1</t>
    </r>
  </si>
  <si>
    <t>Transmisoras</t>
  </si>
  <si>
    <t>Estatal (*)</t>
  </si>
  <si>
    <t>2001*</t>
  </si>
  <si>
    <r>
      <t>1</t>
    </r>
    <r>
      <rPr>
        <sz val="8"/>
        <rFont val="Arial"/>
        <family val="2"/>
      </rPr>
      <t xml:space="preserve"> Corresponde a inversiones ejecutadas por la Dirección General de Electrificación Rural.</t>
    </r>
  </si>
  <si>
    <t>(**) Información Preliminar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</si>
  <si>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</si>
  <si>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</si>
  <si>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</si>
  <si>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</si>
  <si>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</si>
  <si>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</si>
  <si>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</si>
  <si>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</si>
  <si>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</si>
  <si>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EMPRESA: PERUANA DE INVERSIONES EN ENERGÍAS RENOVABLES S.A.C.</t>
  </si>
  <si>
    <t>GTS MAJES S.A.C.</t>
  </si>
  <si>
    <t>GTS REPARTICIÓN S.A.C.</t>
  </si>
  <si>
    <t>PROYECTO ESPECIAL CHAVIMOCHIC</t>
  </si>
  <si>
    <t>Total General (miles US$)</t>
  </si>
  <si>
    <t xml:space="preserve">   (*) No considera la inversión ejecutada por la DGER</t>
  </si>
  <si>
    <t xml:space="preserve"> </t>
  </si>
  <si>
    <t>TC</t>
  </si>
  <si>
    <t>EMPRESA DE GENERACIÓN ELÉCTRICA CANCHAYLLO S.A.C.</t>
  </si>
  <si>
    <t>ENERGÍA EÓLICA SA</t>
  </si>
  <si>
    <t>LEYENDA:</t>
  </si>
  <si>
    <t xml:space="preserve">Negro </t>
  </si>
  <si>
    <t>Presentaron en algún trimestre</t>
  </si>
  <si>
    <t>Azúl</t>
  </si>
  <si>
    <t>Verde</t>
  </si>
  <si>
    <t>Estimado de empresas no informantes con proyectos construidos durante el año</t>
  </si>
  <si>
    <t>EMPRESA DE GENERACION ELECTRICADEL SUR S.A. (EGESUR)</t>
  </si>
  <si>
    <t>CERRO DEL AGUILA S.A.</t>
  </si>
  <si>
    <t>EMPRESA CONCESIONARIA ENERGÍA LIMPIA S.A.C.*</t>
  </si>
  <si>
    <t>EMPRESA DE GENERACION ELECTRICA DE JUNIN S.A.C.</t>
  </si>
  <si>
    <t>EMPRESA DE GENERACIÓN ELÉCTRICA SANTA ANA S.R.L. *</t>
  </si>
  <si>
    <t>EMPRESA DE GENERACIÓN HIDRÁULICA SELVA S.A. *</t>
  </si>
  <si>
    <t>EMPRESA DE GENERACIÓN HIDROELÉCTRICA DEL CUSCO S.A. (EGECUZCO)</t>
  </si>
  <si>
    <t>EMPRESA DE GENERACIÓN HIDROELÉCTRICA DEL CUSCO S.A.*</t>
  </si>
  <si>
    <t xml:space="preserve">EMPRESA DE GENERACION HUALLAGA S.A. </t>
  </si>
  <si>
    <t>EMPRESA ELÉCTRICA AGUA AZÚL S.A. *</t>
  </si>
  <si>
    <t>GENERACIÓN ANDINA S.A. *</t>
  </si>
  <si>
    <t>GENERACION ELECTRICA DE ATOCONGO S.A. *</t>
  </si>
  <si>
    <t>GENERADORA DE ENERGIA DEL PERU S.A. *</t>
  </si>
  <si>
    <t>GENERADORA ELÉCTRICA MOLLOCO S.A.C.</t>
  </si>
  <si>
    <t>GENRENT DEL PERÚ S.A.C.</t>
  </si>
  <si>
    <t>HIDROELÉCTRICA KARPA S.A.C. *</t>
  </si>
  <si>
    <t>HIDROELÉCTRICA MARAÑÓN S.R.L. *</t>
  </si>
  <si>
    <t>HOT ROCK PERU SA</t>
  </si>
  <si>
    <t>HUAURA POWER GROUP S.A. *</t>
  </si>
  <si>
    <t>INFRAESTRUCTURAS Y ENERGÍAS DEL PERÚ S.A.C. *</t>
  </si>
  <si>
    <t xml:space="preserve">LA VIRGEN S.A.C. </t>
  </si>
  <si>
    <t>PARQUE EÓLICO MARCONA S.A.C. (COBRA PERU)</t>
  </si>
  <si>
    <t>PARQUE EÓLICO TRES HERMANAS S.A.C.</t>
  </si>
  <si>
    <t>PLANTA DE RESERVA FRÍA DE GENERACIÓN DE ETEN S.A. (COBRA PERU)</t>
  </si>
  <si>
    <t xml:space="preserve">SAMAY I S.A. </t>
  </si>
  <si>
    <t>SOCIEDAD MINERA CERRO VERDE S.A.A. *</t>
  </si>
  <si>
    <t>T-SOLAR SAC</t>
  </si>
  <si>
    <t xml:space="preserve">ABENGOA TRANSMISIÓN SUR S.A. </t>
  </si>
  <si>
    <t xml:space="preserve">ABENGOA TRANSMISIÓN NORTE S.A. </t>
  </si>
  <si>
    <t>ATN 3 S.A.</t>
  </si>
  <si>
    <t xml:space="preserve">CONCESIONARIA LÍNEA DE TRANSMISIÓN CCNCM S.AC. </t>
  </si>
  <si>
    <t>CONSORCIO RED ELÉCTRICA INTERNACIONAL S.A. - AC CAPITALES SAFI *</t>
  </si>
  <si>
    <t>LÍNEAS DE TRANSMISIÓN PERUANAS S.A.C.</t>
  </si>
  <si>
    <t>TRANSMISORA ELÉCTRICA DEL SUR</t>
  </si>
  <si>
    <t>(*) Información estimada de empresas con proyectos en ejecución al 2015.</t>
  </si>
  <si>
    <t>(**) Información procesada a diciembre 2015.</t>
  </si>
  <si>
    <t>Presentaron al ÚLTIMO TRIMESTRE</t>
  </si>
  <si>
    <t>Publico</t>
  </si>
  <si>
    <t>Privado</t>
  </si>
  <si>
    <t>CIERRE DEFINITIVO PARA ANUARIO 2015: 22/04/2016</t>
  </si>
  <si>
    <t xml:space="preserve">  1.4   INVERSIONES EJECUTADAS POR ACTIVIDAD Y EMPRESAS ESTATALES Y PRIVADAS (millones US $)</t>
  </si>
  <si>
    <t xml:space="preserve">Inversión Total en Millones de US$ </t>
  </si>
  <si>
    <t>Tipo de Empresas</t>
  </si>
  <si>
    <t>2015*</t>
  </si>
  <si>
    <t>Variación media 15/05</t>
  </si>
  <si>
    <t>(*) En el año 2001 se interconectan los sistemas SICN y SIS para conformar el Sistema Eléctrico Interconectado Nacional - SEIN</t>
  </si>
  <si>
    <t>(*) Incluye las inversiones ejecutadas por la Dirección General de Electrificación Rural - DGER</t>
  </si>
  <si>
    <t>2016**</t>
  </si>
  <si>
    <t>(**) Información recopilada a diciembre 2016</t>
  </si>
  <si>
    <t>Incremento 16/15</t>
  </si>
  <si>
    <t>Variación media 16/11</t>
  </si>
  <si>
    <t>Incremento 16/06</t>
  </si>
  <si>
    <t>(*) Información estimada de empresas con proyectos en ejecución.</t>
  </si>
  <si>
    <t>PRIVADA</t>
  </si>
  <si>
    <t>PÚBLICA</t>
  </si>
  <si>
    <t xml:space="preserve">Agro Industrial Paramonga S.A.A. </t>
  </si>
  <si>
    <t xml:space="preserve">Agropecuaria Aurora S.A.C.        </t>
  </si>
  <si>
    <t>Andean Power S.A.C. (Carbon Latam)</t>
  </si>
  <si>
    <t>Asociacion Santa Lucia de Chacas</t>
  </si>
  <si>
    <t>Bioenergía del Chira S.A..</t>
  </si>
  <si>
    <t>Central Hidroeléctrica Langui S.A..</t>
  </si>
  <si>
    <t>Centrales Santa Rosa S.A.C.</t>
  </si>
  <si>
    <t xml:space="preserve">Chinango S.A.C. </t>
  </si>
  <si>
    <t>Cia. Hidroeléctrica San Hilarión S.A..</t>
  </si>
  <si>
    <t>Compañía Eléctrica El Platanal S.A. (CELEPSA)</t>
  </si>
  <si>
    <t>Compañía Hidroeléctrica Tingo S.A.</t>
  </si>
  <si>
    <t>E.A.W. MULLER S.A.</t>
  </si>
  <si>
    <t>Eléctrica Santa Rosa S.A.C.</t>
  </si>
  <si>
    <t>Electrica Yanapampa S.A.C.</t>
  </si>
  <si>
    <t>Electro Zaña S.A.C.</t>
  </si>
  <si>
    <t>Empresa de Generación Eléctrica Canchayllo S.A.C</t>
  </si>
  <si>
    <t>Empresa de generacion electrica Junin SAC</t>
  </si>
  <si>
    <t>Empresa de Generación Eléctrica Río Baños</t>
  </si>
  <si>
    <t>Empresa de Generación Eléctrica Santa Ana S.R.L.</t>
  </si>
  <si>
    <t>Empresa de Generacion Huallaga S.A.</t>
  </si>
  <si>
    <t>Empresa de Generacion Huanza S. A.</t>
  </si>
  <si>
    <t>Empresa de Interés Local Hidroeléctrica Chacas S.A.</t>
  </si>
  <si>
    <t>Empresa Eléctrica Agua Azul S.A.</t>
  </si>
  <si>
    <t>Empresa Generadora Rio Doble</t>
  </si>
  <si>
    <t>Enel Generación Perú S.A.A.</t>
  </si>
  <si>
    <t>Enel Generación Piura S.A.</t>
  </si>
  <si>
    <t>Enel Green Power Perú S.A.</t>
  </si>
  <si>
    <t>Energía Eólica S.A.C.</t>
  </si>
  <si>
    <t>Engie Energía Perú S.A.</t>
  </si>
  <si>
    <t>Fénix Power Perú S.A.</t>
  </si>
  <si>
    <t>Generadora de Energía del Perú S.A..</t>
  </si>
  <si>
    <t>Genrent del Perú S.A.C.</t>
  </si>
  <si>
    <t>GTS Majes S.A.C.</t>
  </si>
  <si>
    <t>GTS Repartición S.A.C.</t>
  </si>
  <si>
    <t>Hidrocañete S.A.</t>
  </si>
  <si>
    <t xml:space="preserve">Hidroelectrica Huanchor SAC </t>
  </si>
  <si>
    <t>Hidroeléctrica Santa Cruz S.A.C.</t>
  </si>
  <si>
    <t>Hidroeleéctrica Marañon S.R.L.</t>
  </si>
  <si>
    <t>Huaura Power Group S.A.</t>
  </si>
  <si>
    <t>Hydro Pátapo S.A.C.</t>
  </si>
  <si>
    <t>INADE - Proyecto Especial Chavimochic</t>
  </si>
  <si>
    <t>Infraestructuras y Energias del Peru S.A.C.</t>
  </si>
  <si>
    <t>Inland Energy S.A.C.</t>
  </si>
  <si>
    <t>Kallpa Generación S.A..</t>
  </si>
  <si>
    <t>Maja Energía S.A.C.</t>
  </si>
  <si>
    <t>Moquegua FV S.A.C.</t>
  </si>
  <si>
    <t>Orazul Energy Perú S.A.</t>
  </si>
  <si>
    <t>Panamericana Solar S.A.C.</t>
  </si>
  <si>
    <t>Parque Eólico Marcona S.R.L.</t>
  </si>
  <si>
    <t>Parque Eólico Tres Hermanas S.A.C.</t>
  </si>
  <si>
    <t>Peruana de Inversiones en Energía Renovables S.A.</t>
  </si>
  <si>
    <t>Petramas S.A.C.</t>
  </si>
  <si>
    <t>Planta de Reserva Fría de Generación Éten S.A.</t>
  </si>
  <si>
    <t>Samay I S.A.</t>
  </si>
  <si>
    <t>SDF Energía S.A.C.</t>
  </si>
  <si>
    <t>Shougang Generación Eléctrica S.A.A.</t>
  </si>
  <si>
    <t>Sindicato Energético S.A..</t>
  </si>
  <si>
    <t xml:space="preserve">Sociedad Minera Cerro Verde S.A.  </t>
  </si>
  <si>
    <t>Statkraft Perú S.A.</t>
  </si>
  <si>
    <t>Tacna Solar</t>
  </si>
  <si>
    <t>Termochilca S.A.C.</t>
  </si>
  <si>
    <t>Termoselva S.R.L.</t>
  </si>
  <si>
    <t>Abengoa Transmisión Norte S.A.</t>
  </si>
  <si>
    <t>ABY Transmisión Sur S.A.</t>
  </si>
  <si>
    <t>Conenhua</t>
  </si>
  <si>
    <t>Etenorte</t>
  </si>
  <si>
    <t>Eteselva</t>
  </si>
  <si>
    <t>Isa Peru</t>
  </si>
  <si>
    <t>Redesur</t>
  </si>
  <si>
    <t>Rep</t>
  </si>
  <si>
    <t>Tesur</t>
  </si>
  <si>
    <t>Transmantaro</t>
  </si>
  <si>
    <t>Transmisora Andina</t>
  </si>
  <si>
    <t>Consorcio Eléctrico de Villacurí S.A.C.</t>
  </si>
  <si>
    <t>Electro Dunas S. A.A.</t>
  </si>
  <si>
    <t>Enel Distribución Perú S.A.A.</t>
  </si>
  <si>
    <t>Luz del Sur S.A.A.</t>
  </si>
  <si>
    <t>Servicios Eléctricos Rioja S.A. (SERSA)</t>
  </si>
  <si>
    <t>Empresa de Generación Eléctrica San Gabán S.A.. (SAN GABAN)</t>
  </si>
  <si>
    <t>Electro Oriente S.A.</t>
  </si>
  <si>
    <t>Electro Puno S.A.A.</t>
  </si>
  <si>
    <t>Electro Sur Este S.A.A.</t>
  </si>
  <si>
    <t>Electro Ucayali S.A.</t>
  </si>
  <si>
    <t>Electrocentro S.A.</t>
  </si>
  <si>
    <t>Electronoroeste S.A.</t>
  </si>
  <si>
    <t>Electronorte Medio S.A. - HIDRANDINA</t>
  </si>
  <si>
    <t>Electronorte S.A.</t>
  </si>
  <si>
    <t>Electrosur S.A.</t>
  </si>
  <si>
    <t>Sociedad Eléctrica del Sur Oeste S.A.</t>
  </si>
  <si>
    <t>Empresa de Servicios Eléctricos Municipales de Paramonga S.A.</t>
  </si>
  <si>
    <t>Empresa Distribuidora y Comercializadora de Electricidad San Ramón de  Pangoa S.A.</t>
  </si>
  <si>
    <t>Empresa Generadora, distribuidora y Comercializadora de Servicios Públicos de Electricidad Pangoa S.A..</t>
  </si>
  <si>
    <t>Empresa Municipal de Servicio Eléctrico de Tocache S.A.</t>
  </si>
  <si>
    <t>Empresa Municipal de Servicios Eléctricos Utcubamba S.A.C.</t>
  </si>
  <si>
    <t>8.6     EMPRESAS CON MAYOR INVERSION</t>
  </si>
  <si>
    <t>Agroindustrias San Jacinto S.A.</t>
  </si>
  <si>
    <t>Amazonas Generación S.A.</t>
  </si>
  <si>
    <t>CH Mamacocha S.R.L.</t>
  </si>
  <si>
    <t>Compañía Minera Poderosa S.A.</t>
  </si>
  <si>
    <t>Consorcio Hidroeléctrico Sur-Medio</t>
  </si>
  <si>
    <t>Consorcio Hydrika 6</t>
  </si>
  <si>
    <t xml:space="preserve">Corporación Minera del Perú S.A. </t>
  </si>
  <si>
    <t>Egejunín Tulumayo IV S.A.C.</t>
  </si>
  <si>
    <t>Egejunín Tulumayo V S.A.C.</t>
  </si>
  <si>
    <t>Empesa de Generación Hidráulica Selva S.A.</t>
  </si>
  <si>
    <t>Empresa Concesionaria Energía Limpia S.A.C.</t>
  </si>
  <si>
    <t>Empresa de Generación Eléctrica Colca S.A.</t>
  </si>
  <si>
    <t>Empresa Generación Eléctrica Santa Lorenza S.A.C.</t>
  </si>
  <si>
    <t>Empresa Hydrica 1 S.A.C.</t>
  </si>
  <si>
    <t>Empresa Hydrica 2 S.A.C.</t>
  </si>
  <si>
    <t>Empresa Hydrica 3 S.A.C.</t>
  </si>
  <si>
    <t>Empresa Hydrica 4 S.A.C.</t>
  </si>
  <si>
    <t>Empresa Hydrica 5 S.A.C.</t>
  </si>
  <si>
    <t xml:space="preserve">Generación Andina S.A.C. </t>
  </si>
  <si>
    <t>GR Paino S.A.C.</t>
  </si>
  <si>
    <t>GR Taruca S.A.C.</t>
  </si>
  <si>
    <t>Hidroeléctrica Cola S.A.</t>
  </si>
  <si>
    <t>Hidroeléctrica Karpa S.A.C.</t>
  </si>
  <si>
    <t>Hidroenergía S.A.C.</t>
  </si>
  <si>
    <t>Hydro Global Perú S.A.C.</t>
  </si>
  <si>
    <t>La Virgen S.A.C.</t>
  </si>
  <si>
    <t>ATN1 S.A.</t>
  </si>
  <si>
    <t>ATN2 S.A.</t>
  </si>
  <si>
    <t>Cobra Instalaciones y Servicios</t>
  </si>
  <si>
    <t>Terna Plus S.R.L.</t>
  </si>
  <si>
    <t>Cobra Instalaciones y Servicios*</t>
  </si>
  <si>
    <t>Terna Plus S.R.L.*</t>
  </si>
  <si>
    <t>Electroperú S.A. (ELP)</t>
  </si>
  <si>
    <t>Empresa de Generación de Arequipa (EGASA)</t>
  </si>
  <si>
    <t>Empresa de Generación Eléctrica del Sur (EGESUR)</t>
  </si>
  <si>
    <t>Empresa de Generación Eléctrica Machupicchu S.A.. (EGEMSA)</t>
  </si>
  <si>
    <t>Adinelsa</t>
  </si>
  <si>
    <t>Andean Power S.A.C.</t>
  </si>
  <si>
    <t>8.2  INVERSIÓN EJECUTADA POR LAS EMPRESAS PRIVADAS (miles US$)</t>
  </si>
  <si>
    <t>Total Inversiones Eléctricas</t>
  </si>
  <si>
    <t>8.3  INVERSIÓN EJECUTADA POR LAS EMPRESAS ESTATALES (miles US$)</t>
  </si>
  <si>
    <t>8.4  INVERSIÓN EJECUTADA EN ELECTRIFICACIÓN RURAL (miles US$)</t>
  </si>
  <si>
    <t>8.5.1       Inversión de Empresas Generadoras (miles US$)</t>
  </si>
  <si>
    <t>8.5.2       Inversiónes de Empresas Transmisoras (miles US$)</t>
  </si>
  <si>
    <t>8.5.3       Inversión de Empresas Distribuidoras (miles US$)</t>
  </si>
  <si>
    <t>8.6.1       Empresas Generadoras (miles US$)</t>
  </si>
  <si>
    <t>8.6.2       Empresas Distribuidoras (miles US$)</t>
  </si>
  <si>
    <t>8.6.2       Empresas Transmisoras (miles 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</si>
</sst>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 * #,##0.00_ ;_ * \-#,##0.00_ ;_ * &quot;-&quot;??_ ;_ @_ "/>
    <numFmt numFmtId="164" formatCode="_-* #,##0.00_-;\-* #,##0.00_-;_-* &quot;-&quot;??_-;_-@_-"/>
    <numFmt numFmtId="165" formatCode="_-* #,##0\ _€_-;\-* #,##0\ _€_-;_-* &quot;-&quot;\ _€_-;_-@_-"/>
    <numFmt numFmtId="166" formatCode="#,##0.0"/>
    <numFmt numFmtId="167" formatCode="0.0%"/>
    <numFmt numFmtId="168" formatCode="#\ ##0.00"/>
    <numFmt numFmtId="169" formatCode="_-* #,##0.00\ _€_-;\-* #,##0.00\ _€_-;_-* &quot;-&quot;\ _€_-;_-@_-"/>
    <numFmt numFmtId="170" formatCode="#\ ###\ ###\ ##0"/>
    <numFmt numFmtId="171" formatCode="#\ ###\ ##0"/>
    <numFmt numFmtId="172" formatCode="0.0"/>
    <numFmt numFmtId="173" formatCode="_-[$€]* #,##0.00_-;\-[$€]* #,##0.00_-;_-[$€]* &quot;-&quot;??_-;_-@_-"/>
    <numFmt numFmtId="174" formatCode="#\ ##0"/>
    <numFmt numFmtId="175" formatCode="_-* #,##0_-;\-* #,##0_-;_-* &quot;-&quot;??_-;_-@_-"/>
  </numFmts>
  <fonts count="51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8"/>
      <name val="Tahoma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vertAlign val="superscript"/>
      <sz val="10"/>
      <color indexed="9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3"/>
      <name val="Tahoma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.5"/>
      <name val="Arial"/>
      <family val="2"/>
    </font>
    <font>
      <sz val="11"/>
      <color indexed="8"/>
      <name val="Calibri"/>
      <family val="2"/>
    </font>
    <font>
      <b/>
      <sz val="9"/>
      <color indexed="8"/>
      <name val="Tahoma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7"/>
      <color theme="1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theme="1"/>
      <name val="Arial"/>
      <family val="2"/>
    </font>
    <font>
      <b/>
      <sz val="10"/>
      <color theme="1"/>
      <name val="Tahoma"/>
      <family val="2"/>
    </font>
    <font>
      <sz val="7"/>
      <color rgb="FF0000CC"/>
      <name val="Tahoma"/>
      <family val="2"/>
    </font>
    <font>
      <sz val="7"/>
      <color rgb="FFFF0000"/>
      <name val="Tahoma"/>
      <family val="2"/>
    </font>
    <font>
      <sz val="10"/>
      <color rgb="FF0000FF"/>
      <name val="Arial"/>
      <family val="2"/>
    </font>
    <font>
      <sz val="10"/>
      <color rgb="FF0000CC"/>
      <name val="Arial"/>
      <family val="2"/>
    </font>
    <font>
      <sz val="10"/>
      <color rgb="FF00B050"/>
      <name val="Arial"/>
      <family val="2"/>
    </font>
    <font>
      <b/>
      <sz val="7"/>
      <color theme="1"/>
      <name val="Tahoma"/>
      <family val="2"/>
    </font>
    <font>
      <b/>
      <sz val="10"/>
      <color rgb="FFFF0000"/>
      <name val="Arial"/>
      <family val="2"/>
    </font>
    <font>
      <b/>
      <sz val="9"/>
      <color theme="0"/>
      <name val="Arial"/>
      <family val="2"/>
    </font>
    <font>
      <sz val="10"/>
      <color theme="0" tint="-0.499984740745262"/>
      <name val="Arial"/>
      <family val="2"/>
    </font>
    <font>
      <sz val="8"/>
      <color rgb="FFFF0000"/>
      <name val="Arial"/>
      <family val="2"/>
    </font>
    <font>
      <b/>
      <sz val="11"/>
      <color theme="0"/>
      <name val="Arial"/>
      <family val="2"/>
    </font>
    <font>
      <sz val="10"/>
      <color rgb="FF9F9F9F"/>
      <name val="Arial"/>
      <family val="2"/>
    </font>
    <font>
      <b/>
      <sz val="10"/>
      <color rgb="FF9F9F9F"/>
      <name val="Arial"/>
      <family val="2"/>
    </font>
    <font>
      <b/>
      <sz val="12"/>
      <color rgb="FF9F9F9F"/>
      <name val="Arial"/>
      <family val="2"/>
    </font>
    <font>
      <b/>
      <sz val="9"/>
      <color rgb="FF9F9F9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7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47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3798AF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6" fillId="0" borderId="0"/>
    <xf numFmtId="17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30" fillId="0" borderId="0"/>
    <xf numFmtId="0" fontId="25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70">
    <xf numFmtId="0" fontId="0" fillId="0" borderId="0" xfId="0"/>
    <xf numFmtId="3" fontId="0" fillId="0" borderId="0" xfId="0" applyNumberFormat="1" applyBorder="1"/>
    <xf numFmtId="0" fontId="0" fillId="0" borderId="0" xfId="0" applyBorder="1"/>
    <xf numFmtId="3" fontId="0" fillId="0" borderId="0" xfId="0" applyNumberFormat="1"/>
    <xf numFmtId="0" fontId="0" fillId="0" borderId="0" xfId="0" applyBorder="1" applyAlignment="1">
      <alignment horizontal="center"/>
    </xf>
    <xf numFmtId="0" fontId="0" fillId="0" borderId="1" xfId="0" applyFill="1" applyBorder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3" fontId="4" fillId="0" borderId="2" xfId="0" applyNumberFormat="1" applyFont="1" applyFill="1" applyBorder="1"/>
    <xf numFmtId="3" fontId="4" fillId="0" borderId="3" xfId="0" applyNumberFormat="1" applyFont="1" applyFill="1" applyBorder="1"/>
    <xf numFmtId="0" fontId="0" fillId="0" borderId="0" xfId="0" applyFill="1"/>
    <xf numFmtId="3" fontId="0" fillId="0" borderId="0" xfId="0" applyNumberFormat="1" applyFill="1"/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/>
    <xf numFmtId="0" fontId="4" fillId="0" borderId="0" xfId="0" applyFont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/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6" fillId="0" borderId="0" xfId="0" applyFont="1"/>
    <xf numFmtId="0" fontId="19" fillId="0" borderId="0" xfId="0" applyFont="1"/>
    <xf numFmtId="0" fontId="0" fillId="0" borderId="12" xfId="0" applyBorder="1"/>
    <xf numFmtId="165" fontId="16" fillId="0" borderId="12" xfId="0" applyNumberFormat="1" applyFont="1" applyBorder="1"/>
    <xf numFmtId="165" fontId="17" fillId="0" borderId="8" xfId="0" applyNumberFormat="1" applyFont="1" applyBorder="1"/>
    <xf numFmtId="165" fontId="16" fillId="0" borderId="0" xfId="0" applyNumberFormat="1" applyFont="1" applyBorder="1"/>
    <xf numFmtId="165" fontId="17" fillId="0" borderId="9" xfId="0" applyNumberFormat="1" applyFont="1" applyBorder="1"/>
    <xf numFmtId="0" fontId="0" fillId="0" borderId="13" xfId="0" applyBorder="1"/>
    <xf numFmtId="165" fontId="16" fillId="0" borderId="13" xfId="0" applyNumberFormat="1" applyFont="1" applyBorder="1"/>
    <xf numFmtId="165" fontId="17" fillId="0" borderId="14" xfId="0" applyNumberFormat="1" applyFont="1" applyBorder="1"/>
    <xf numFmtId="0" fontId="4" fillId="0" borderId="15" xfId="0" applyFont="1" applyBorder="1"/>
    <xf numFmtId="0" fontId="0" fillId="0" borderId="16" xfId="0" applyBorder="1"/>
    <xf numFmtId="165" fontId="18" fillId="0" borderId="16" xfId="0" applyNumberFormat="1" applyFont="1" applyBorder="1"/>
    <xf numFmtId="165" fontId="18" fillId="0" borderId="17" xfId="0" applyNumberFormat="1" applyFont="1" applyBorder="1"/>
    <xf numFmtId="0" fontId="6" fillId="0" borderId="0" xfId="0" applyFont="1"/>
    <xf numFmtId="0" fontId="31" fillId="6" borderId="18" xfId="0" applyFont="1" applyFill="1" applyBorder="1"/>
    <xf numFmtId="0" fontId="31" fillId="6" borderId="12" xfId="0" applyFont="1" applyFill="1" applyBorder="1"/>
    <xf numFmtId="0" fontId="31" fillId="6" borderId="8" xfId="0" applyFont="1" applyFill="1" applyBorder="1"/>
    <xf numFmtId="0" fontId="32" fillId="6" borderId="18" xfId="0" applyFont="1" applyFill="1" applyBorder="1"/>
    <xf numFmtId="0" fontId="32" fillId="6" borderId="19" xfId="0" applyFont="1" applyFill="1" applyBorder="1"/>
    <xf numFmtId="0" fontId="31" fillId="6" borderId="0" xfId="0" applyFont="1" applyFill="1" applyBorder="1"/>
    <xf numFmtId="0" fontId="31" fillId="6" borderId="9" xfId="0" applyFont="1" applyFill="1" applyBorder="1"/>
    <xf numFmtId="0" fontId="32" fillId="6" borderId="20" xfId="0" applyFont="1" applyFill="1" applyBorder="1"/>
    <xf numFmtId="0" fontId="31" fillId="6" borderId="13" xfId="0" applyFont="1" applyFill="1" applyBorder="1"/>
    <xf numFmtId="0" fontId="32" fillId="6" borderId="14" xfId="0" applyFont="1" applyFill="1" applyBorder="1"/>
    <xf numFmtId="0" fontId="31" fillId="6" borderId="20" xfId="0" applyFont="1" applyFill="1" applyBorder="1"/>
    <xf numFmtId="0" fontId="32" fillId="6" borderId="12" xfId="0" applyFont="1" applyFill="1" applyBorder="1"/>
    <xf numFmtId="0" fontId="32" fillId="6" borderId="12" xfId="0" applyFont="1" applyFill="1" applyBorder="1" applyAlignment="1">
      <alignment horizontal="center" vertical="center"/>
    </xf>
    <xf numFmtId="0" fontId="32" fillId="6" borderId="8" xfId="0" applyFont="1" applyFill="1" applyBorder="1" applyAlignment="1">
      <alignment horizontal="center"/>
    </xf>
    <xf numFmtId="165" fontId="33" fillId="6" borderId="12" xfId="0" applyNumberFormat="1" applyFont="1" applyFill="1" applyBorder="1" applyAlignment="1">
      <alignment horizontal="center" vertical="center"/>
    </xf>
    <xf numFmtId="165" fontId="33" fillId="6" borderId="12" xfId="0" applyNumberFormat="1" applyFont="1" applyFill="1" applyBorder="1"/>
    <xf numFmtId="165" fontId="33" fillId="6" borderId="8" xfId="0" applyNumberFormat="1" applyFont="1" applyFill="1" applyBorder="1" applyAlignment="1">
      <alignment horizontal="center"/>
    </xf>
    <xf numFmtId="165" fontId="0" fillId="0" borderId="0" xfId="0" applyNumberFormat="1"/>
    <xf numFmtId="0" fontId="31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6" fillId="0" borderId="0" xfId="0" applyFont="1" applyBorder="1"/>
    <xf numFmtId="0" fontId="0" fillId="7" borderId="0" xfId="0" applyFill="1"/>
    <xf numFmtId="165" fontId="6" fillId="0" borderId="21" xfId="0" applyNumberFormat="1" applyFont="1" applyFill="1" applyBorder="1"/>
    <xf numFmtId="165" fontId="6" fillId="0" borderId="22" xfId="0" applyNumberFormat="1" applyFont="1" applyFill="1" applyBorder="1"/>
    <xf numFmtId="0" fontId="6" fillId="0" borderId="21" xfId="0" applyFont="1" applyFill="1" applyBorder="1" applyAlignment="1">
      <alignment horizontal="center"/>
    </xf>
    <xf numFmtId="3" fontId="6" fillId="0" borderId="4" xfId="0" applyNumberFormat="1" applyFont="1" applyFill="1" applyBorder="1"/>
    <xf numFmtId="3" fontId="6" fillId="0" borderId="1" xfId="0" applyNumberFormat="1" applyFont="1" applyFill="1" applyBorder="1"/>
    <xf numFmtId="3" fontId="6" fillId="0" borderId="21" xfId="0" applyNumberFormat="1" applyFont="1" applyFill="1" applyBorder="1"/>
    <xf numFmtId="0" fontId="6" fillId="0" borderId="0" xfId="0" applyFont="1" applyFill="1"/>
    <xf numFmtId="0" fontId="22" fillId="0" borderId="0" xfId="0" applyFont="1"/>
    <xf numFmtId="0" fontId="22" fillId="0" borderId="0" xfId="0" applyFont="1" applyBorder="1" applyAlignment="1">
      <alignment horizontal="center"/>
    </xf>
    <xf numFmtId="3" fontId="5" fillId="0" borderId="0" xfId="0" applyNumberFormat="1" applyFont="1" applyBorder="1"/>
    <xf numFmtId="0" fontId="22" fillId="0" borderId="0" xfId="0" applyFont="1" applyFill="1" applyBorder="1"/>
    <xf numFmtId="3" fontId="22" fillId="0" borderId="0" xfId="0" applyNumberFormat="1" applyFont="1" applyBorder="1"/>
    <xf numFmtId="0" fontId="22" fillId="0" borderId="0" xfId="0" applyFont="1" applyBorder="1"/>
    <xf numFmtId="0" fontId="23" fillId="0" borderId="1" xfId="0" applyFont="1" applyFill="1" applyBorder="1"/>
    <xf numFmtId="0" fontId="6" fillId="0" borderId="1" xfId="0" applyFont="1" applyFill="1" applyBorder="1"/>
    <xf numFmtId="0" fontId="23" fillId="0" borderId="1" xfId="0" applyFont="1" applyFill="1" applyBorder="1" applyAlignment="1">
      <alignment horizontal="center"/>
    </xf>
    <xf numFmtId="0" fontId="23" fillId="0" borderId="21" xfId="0" applyFont="1" applyFill="1" applyBorder="1" applyAlignment="1">
      <alignment horizontal="center"/>
    </xf>
    <xf numFmtId="0" fontId="6" fillId="0" borderId="1" xfId="0" applyFont="1" applyBorder="1"/>
    <xf numFmtId="0" fontId="6" fillId="0" borderId="21" xfId="0" applyFont="1" applyBorder="1"/>
    <xf numFmtId="3" fontId="23" fillId="0" borderId="4" xfId="0" applyNumberFormat="1" applyFont="1" applyFill="1" applyBorder="1"/>
    <xf numFmtId="3" fontId="23" fillId="0" borderId="1" xfId="0" applyNumberFormat="1" applyFont="1" applyFill="1" applyBorder="1"/>
    <xf numFmtId="3" fontId="23" fillId="0" borderId="5" xfId="0" applyNumberFormat="1" applyFont="1" applyFill="1" applyBorder="1"/>
    <xf numFmtId="3" fontId="23" fillId="0" borderId="21" xfId="0" applyNumberFormat="1" applyFont="1" applyFill="1" applyBorder="1"/>
    <xf numFmtId="3" fontId="23" fillId="0" borderId="22" xfId="0" applyNumberFormat="1" applyFont="1" applyFill="1" applyBorder="1"/>
    <xf numFmtId="0" fontId="23" fillId="0" borderId="0" xfId="0" applyFont="1" applyFill="1"/>
    <xf numFmtId="0" fontId="23" fillId="0" borderId="21" xfId="0" applyFont="1" applyFill="1" applyBorder="1"/>
    <xf numFmtId="0" fontId="6" fillId="0" borderId="4" xfId="0" applyFont="1" applyFill="1" applyBorder="1"/>
    <xf numFmtId="3" fontId="6" fillId="0" borderId="23" xfId="0" applyNumberFormat="1" applyFont="1" applyFill="1" applyBorder="1"/>
    <xf numFmtId="0" fontId="6" fillId="0" borderId="21" xfId="0" applyFont="1" applyFill="1" applyBorder="1"/>
    <xf numFmtId="3" fontId="6" fillId="0" borderId="24" xfId="0" applyNumberFormat="1" applyFont="1" applyFill="1" applyBorder="1"/>
    <xf numFmtId="3" fontId="23" fillId="0" borderId="1" xfId="0" quotePrefix="1" applyNumberFormat="1" applyFont="1" applyFill="1" applyBorder="1" applyAlignment="1">
      <alignment horizontal="right"/>
    </xf>
    <xf numFmtId="3" fontId="23" fillId="0" borderId="5" xfId="0" quotePrefix="1" applyNumberFormat="1" applyFont="1" applyFill="1" applyBorder="1" applyAlignment="1">
      <alignment horizontal="right"/>
    </xf>
    <xf numFmtId="170" fontId="6" fillId="0" borderId="21" xfId="0" applyNumberFormat="1" applyFont="1" applyFill="1" applyBorder="1"/>
    <xf numFmtId="170" fontId="6" fillId="0" borderId="22" xfId="0" applyNumberFormat="1" applyFont="1" applyFill="1" applyBorder="1"/>
    <xf numFmtId="170" fontId="6" fillId="0" borderId="0" xfId="0" applyNumberFormat="1" applyFont="1" applyFill="1"/>
    <xf numFmtId="0" fontId="13" fillId="0" borderId="0" xfId="0" applyFont="1"/>
    <xf numFmtId="0" fontId="2" fillId="0" borderId="0" xfId="0" applyFont="1"/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72" fontId="6" fillId="2" borderId="25" xfId="0" applyNumberFormat="1" applyFont="1" applyFill="1" applyBorder="1"/>
    <xf numFmtId="0" fontId="0" fillId="3" borderId="19" xfId="0" applyFill="1" applyBorder="1" applyAlignment="1">
      <alignment horizontal="center"/>
    </xf>
    <xf numFmtId="166" fontId="0" fillId="3" borderId="26" xfId="0" applyNumberFormat="1" applyFill="1" applyBorder="1" applyAlignment="1">
      <alignment horizontal="center"/>
    </xf>
    <xf numFmtId="166" fontId="0" fillId="3" borderId="27" xfId="0" applyNumberFormat="1" applyFill="1" applyBorder="1" applyAlignment="1">
      <alignment horizontal="center"/>
    </xf>
    <xf numFmtId="166" fontId="0" fillId="3" borderId="0" xfId="0" applyNumberFormat="1" applyFill="1" applyBorder="1"/>
    <xf numFmtId="166" fontId="0" fillId="3" borderId="1" xfId="0" applyNumberFormat="1" applyFill="1" applyBorder="1"/>
    <xf numFmtId="166" fontId="0" fillId="3" borderId="2" xfId="0" applyNumberFormat="1" applyFill="1" applyBorder="1"/>
    <xf numFmtId="172" fontId="0" fillId="3" borderId="1" xfId="0" applyNumberFormat="1" applyFill="1" applyBorder="1"/>
    <xf numFmtId="0" fontId="4" fillId="0" borderId="0" xfId="0" applyFont="1"/>
    <xf numFmtId="0" fontId="6" fillId="3" borderId="19" xfId="0" applyFont="1" applyFill="1" applyBorder="1" applyAlignment="1">
      <alignment horizontal="center"/>
    </xf>
    <xf numFmtId="0" fontId="14" fillId="2" borderId="28" xfId="0" applyFont="1" applyFill="1" applyBorder="1"/>
    <xf numFmtId="0" fontId="14" fillId="2" borderId="29" xfId="0" applyFont="1" applyFill="1" applyBorder="1"/>
    <xf numFmtId="0" fontId="8" fillId="0" borderId="0" xfId="0" quotePrefix="1" applyFont="1"/>
    <xf numFmtId="0" fontId="8" fillId="0" borderId="0" xfId="0" applyFont="1"/>
    <xf numFmtId="0" fontId="10" fillId="0" borderId="0" xfId="0" applyFont="1"/>
    <xf numFmtId="0" fontId="9" fillId="0" borderId="0" xfId="0" applyFont="1"/>
    <xf numFmtId="0" fontId="12" fillId="0" borderId="0" xfId="0" applyFont="1"/>
    <xf numFmtId="0" fontId="23" fillId="0" borderId="0" xfId="0" applyFont="1"/>
    <xf numFmtId="165" fontId="23" fillId="0" borderId="0" xfId="0" applyNumberFormat="1" applyFont="1"/>
    <xf numFmtId="165" fontId="23" fillId="0" borderId="0" xfId="0" applyNumberFormat="1" applyFont="1" applyAlignment="1">
      <alignment horizontal="center"/>
    </xf>
    <xf numFmtId="165" fontId="23" fillId="0" borderId="0" xfId="0" applyNumberFormat="1" applyFont="1" applyBorder="1"/>
    <xf numFmtId="0" fontId="23" fillId="0" borderId="0" xfId="0" applyFont="1" applyBorder="1"/>
    <xf numFmtId="165" fontId="4" fillId="0" borderId="0" xfId="0" applyNumberFormat="1" applyFont="1" applyFill="1" applyBorder="1"/>
    <xf numFmtId="165" fontId="0" fillId="0" borderId="0" xfId="0" applyNumberFormat="1" applyAlignment="1">
      <alignment horizontal="center"/>
    </xf>
    <xf numFmtId="0" fontId="36" fillId="0" borderId="0" xfId="0" applyFont="1"/>
    <xf numFmtId="0" fontId="36" fillId="2" borderId="0" xfId="0" applyFont="1" applyFill="1"/>
    <xf numFmtId="0" fontId="37" fillId="0" borderId="0" xfId="0" applyFont="1"/>
    <xf numFmtId="0" fontId="37" fillId="2" borderId="0" xfId="0" applyFont="1" applyFill="1"/>
    <xf numFmtId="0" fontId="0" fillId="0" borderId="0" xfId="0" applyFont="1"/>
    <xf numFmtId="165" fontId="26" fillId="0" borderId="32" xfId="0" applyNumberFormat="1" applyFont="1" applyBorder="1" applyAlignment="1">
      <alignment horizontal="center"/>
    </xf>
    <xf numFmtId="10" fontId="0" fillId="0" borderId="0" xfId="11" applyNumberFormat="1" applyFont="1"/>
    <xf numFmtId="0" fontId="0" fillId="0" borderId="0" xfId="0" applyFill="1" applyBorder="1"/>
    <xf numFmtId="0" fontId="6" fillId="2" borderId="33" xfId="0" applyFont="1" applyFill="1" applyBorder="1"/>
    <xf numFmtId="165" fontId="6" fillId="2" borderId="34" xfId="0" applyNumberFormat="1" applyFont="1" applyFill="1" applyBorder="1" applyAlignment="1">
      <alignment horizontal="center"/>
    </xf>
    <xf numFmtId="165" fontId="6" fillId="2" borderId="35" xfId="0" applyNumberFormat="1" applyFont="1" applyFill="1" applyBorder="1" applyAlignment="1">
      <alignment horizontal="center"/>
    </xf>
    <xf numFmtId="165" fontId="6" fillId="2" borderId="36" xfId="0" applyNumberFormat="1" applyFont="1" applyFill="1" applyBorder="1" applyAlignment="1">
      <alignment horizontal="center"/>
    </xf>
    <xf numFmtId="165" fontId="6" fillId="2" borderId="33" xfId="0" applyNumberFormat="1" applyFont="1" applyFill="1" applyBorder="1" applyAlignment="1">
      <alignment horizontal="center"/>
    </xf>
    <xf numFmtId="0" fontId="6" fillId="0" borderId="33" xfId="0" applyFont="1" applyBorder="1"/>
    <xf numFmtId="165" fontId="6" fillId="0" borderId="37" xfId="0" applyNumberFormat="1" applyFont="1" applyBorder="1" applyAlignment="1">
      <alignment horizontal="center"/>
    </xf>
    <xf numFmtId="165" fontId="6" fillId="0" borderId="38" xfId="0" applyNumberFormat="1" applyFont="1" applyBorder="1" applyAlignment="1">
      <alignment horizontal="center"/>
    </xf>
    <xf numFmtId="165" fontId="6" fillId="0" borderId="33" xfId="0" applyNumberFormat="1" applyFont="1" applyBorder="1" applyAlignment="1">
      <alignment horizontal="center"/>
    </xf>
    <xf numFmtId="0" fontId="6" fillId="0" borderId="33" xfId="0" applyFont="1" applyFill="1" applyBorder="1"/>
    <xf numFmtId="165" fontId="6" fillId="0" borderId="34" xfId="0" applyNumberFormat="1" applyFont="1" applyFill="1" applyBorder="1" applyAlignment="1">
      <alignment horizontal="center"/>
    </xf>
    <xf numFmtId="165" fontId="6" fillId="0" borderId="35" xfId="0" applyNumberFormat="1" applyFont="1" applyFill="1" applyBorder="1" applyAlignment="1">
      <alignment horizontal="center"/>
    </xf>
    <xf numFmtId="165" fontId="6" fillId="0" borderId="33" xfId="0" applyNumberFormat="1" applyFont="1" applyFill="1" applyBorder="1" applyAlignment="1">
      <alignment horizontal="center"/>
    </xf>
    <xf numFmtId="165" fontId="6" fillId="2" borderId="39" xfId="0" applyNumberFormat="1" applyFont="1" applyFill="1" applyBorder="1" applyAlignment="1">
      <alignment horizontal="center"/>
    </xf>
    <xf numFmtId="165" fontId="6" fillId="2" borderId="40" xfId="0" applyNumberFormat="1" applyFont="1" applyFill="1" applyBorder="1" applyAlignment="1">
      <alignment horizontal="center"/>
    </xf>
    <xf numFmtId="165" fontId="6" fillId="2" borderId="39" xfId="0" applyNumberFormat="1" applyFont="1" applyFill="1" applyBorder="1" applyAlignment="1">
      <alignment horizontal="right"/>
    </xf>
    <xf numFmtId="165" fontId="6" fillId="2" borderId="40" xfId="0" applyNumberFormat="1" applyFont="1" applyFill="1" applyBorder="1" applyAlignment="1">
      <alignment horizontal="right"/>
    </xf>
    <xf numFmtId="165" fontId="6" fillId="0" borderId="39" xfId="0" applyNumberFormat="1" applyFont="1" applyBorder="1" applyAlignment="1">
      <alignment horizontal="center"/>
    </xf>
    <xf numFmtId="165" fontId="6" fillId="0" borderId="40" xfId="0" applyNumberFormat="1" applyFont="1" applyBorder="1" applyAlignment="1">
      <alignment horizontal="center"/>
    </xf>
    <xf numFmtId="0" fontId="6" fillId="2" borderId="41" xfId="0" applyFont="1" applyFill="1" applyBorder="1"/>
    <xf numFmtId="165" fontId="6" fillId="2" borderId="41" xfId="0" applyNumberFormat="1" applyFont="1" applyFill="1" applyBorder="1" applyAlignment="1">
      <alignment horizontal="center"/>
    </xf>
    <xf numFmtId="0" fontId="6" fillId="2" borderId="42" xfId="0" applyFont="1" applyFill="1" applyBorder="1"/>
    <xf numFmtId="165" fontId="6" fillId="2" borderId="43" xfId="0" applyNumberFormat="1" applyFont="1" applyFill="1" applyBorder="1" applyAlignment="1">
      <alignment horizontal="center"/>
    </xf>
    <xf numFmtId="165" fontId="6" fillId="2" borderId="44" xfId="0" applyNumberFormat="1" applyFont="1" applyFill="1" applyBorder="1" applyAlignment="1">
      <alignment horizontal="center"/>
    </xf>
    <xf numFmtId="165" fontId="6" fillId="2" borderId="42" xfId="0" applyNumberFormat="1" applyFont="1" applyFill="1" applyBorder="1" applyAlignment="1">
      <alignment horizontal="center"/>
    </xf>
    <xf numFmtId="165" fontId="6" fillId="0" borderId="34" xfId="0" applyNumberFormat="1" applyFont="1" applyBorder="1" applyAlignment="1">
      <alignment horizontal="center"/>
    </xf>
    <xf numFmtId="165" fontId="6" fillId="0" borderId="35" xfId="0" applyNumberFormat="1" applyFont="1" applyBorder="1" applyAlignment="1">
      <alignment horizontal="center"/>
    </xf>
    <xf numFmtId="0" fontId="6" fillId="4" borderId="33" xfId="0" applyFont="1" applyFill="1" applyBorder="1"/>
    <xf numFmtId="165" fontId="6" fillId="4" borderId="34" xfId="0" applyNumberFormat="1" applyFont="1" applyFill="1" applyBorder="1" applyAlignment="1">
      <alignment horizontal="center"/>
    </xf>
    <xf numFmtId="165" fontId="6" fillId="4" borderId="35" xfId="0" applyNumberFormat="1" applyFont="1" applyFill="1" applyBorder="1" applyAlignment="1">
      <alignment horizontal="center"/>
    </xf>
    <xf numFmtId="165" fontId="6" fillId="4" borderId="33" xfId="0" applyNumberFormat="1" applyFont="1" applyFill="1" applyBorder="1" applyAlignment="1">
      <alignment horizontal="center"/>
    </xf>
    <xf numFmtId="0" fontId="6" fillId="0" borderId="45" xfId="0" applyFont="1" applyBorder="1"/>
    <xf numFmtId="165" fontId="6" fillId="0" borderId="46" xfId="0" applyNumberFormat="1" applyFont="1" applyBorder="1" applyAlignment="1">
      <alignment horizontal="center"/>
    </xf>
    <xf numFmtId="0" fontId="6" fillId="0" borderId="42" xfId="0" applyFont="1" applyBorder="1"/>
    <xf numFmtId="165" fontId="6" fillId="0" borderId="43" xfId="0" applyNumberFormat="1" applyFont="1" applyBorder="1" applyAlignment="1">
      <alignment horizontal="center"/>
    </xf>
    <xf numFmtId="165" fontId="6" fillId="0" borderId="44" xfId="0" applyNumberFormat="1" applyFont="1" applyBorder="1" applyAlignment="1">
      <alignment horizontal="center"/>
    </xf>
    <xf numFmtId="165" fontId="6" fillId="0" borderId="42" xfId="0" applyNumberFormat="1" applyFont="1" applyBorder="1" applyAlignment="1">
      <alignment horizontal="center"/>
    </xf>
    <xf numFmtId="0" fontId="6" fillId="7" borderId="33" xfId="0" applyFont="1" applyFill="1" applyBorder="1"/>
    <xf numFmtId="165" fontId="6" fillId="7" borderId="34" xfId="0" applyNumberFormat="1" applyFont="1" applyFill="1" applyBorder="1" applyAlignment="1">
      <alignment horizontal="center"/>
    </xf>
    <xf numFmtId="165" fontId="6" fillId="7" borderId="35" xfId="0" applyNumberFormat="1" applyFont="1" applyFill="1" applyBorder="1" applyAlignment="1">
      <alignment horizontal="center"/>
    </xf>
    <xf numFmtId="165" fontId="6" fillId="7" borderId="33" xfId="0" applyNumberFormat="1" applyFont="1" applyFill="1" applyBorder="1" applyAlignment="1">
      <alignment horizontal="center"/>
    </xf>
    <xf numFmtId="165" fontId="6" fillId="0" borderId="0" xfId="0" applyNumberFormat="1" applyFont="1"/>
    <xf numFmtId="165" fontId="6" fillId="0" borderId="0" xfId="0" applyNumberFormat="1" applyFont="1" applyAlignment="1">
      <alignment horizontal="center"/>
    </xf>
    <xf numFmtId="165" fontId="6" fillId="0" borderId="0" xfId="0" applyNumberFormat="1" applyFont="1" applyBorder="1"/>
    <xf numFmtId="165" fontId="27" fillId="0" borderId="47" xfId="0" applyNumberFormat="1" applyFont="1" applyBorder="1"/>
    <xf numFmtId="165" fontId="27" fillId="0" borderId="48" xfId="0" applyNumberFormat="1" applyFont="1" applyBorder="1" applyAlignment="1">
      <alignment horizontal="center"/>
    </xf>
    <xf numFmtId="169" fontId="6" fillId="0" borderId="0" xfId="0" applyNumberFormat="1" applyFont="1"/>
    <xf numFmtId="0" fontId="27" fillId="0" borderId="32" xfId="0" applyFont="1" applyBorder="1"/>
    <xf numFmtId="165" fontId="27" fillId="0" borderId="15" xfId="0" applyNumberFormat="1" applyFont="1" applyBorder="1" applyAlignment="1">
      <alignment horizontal="center"/>
    </xf>
    <xf numFmtId="165" fontId="27" fillId="0" borderId="11" xfId="0" applyNumberFormat="1" applyFont="1" applyBorder="1" applyAlignment="1">
      <alignment horizontal="center"/>
    </xf>
    <xf numFmtId="165" fontId="27" fillId="0" borderId="17" xfId="0" applyNumberFormat="1" applyFont="1" applyBorder="1" applyAlignment="1">
      <alignment horizontal="center"/>
    </xf>
    <xf numFmtId="0" fontId="38" fillId="0" borderId="42" xfId="0" applyFont="1" applyBorder="1"/>
    <xf numFmtId="165" fontId="38" fillId="0" borderId="43" xfId="0" applyNumberFormat="1" applyFont="1" applyBorder="1" applyAlignment="1">
      <alignment horizontal="center"/>
    </xf>
    <xf numFmtId="165" fontId="38" fillId="0" borderId="44" xfId="0" applyNumberFormat="1" applyFont="1" applyBorder="1" applyAlignment="1">
      <alignment horizontal="center"/>
    </xf>
    <xf numFmtId="165" fontId="38" fillId="0" borderId="49" xfId="0" applyNumberFormat="1" applyFont="1" applyBorder="1" applyAlignment="1">
      <alignment horizontal="center"/>
    </xf>
    <xf numFmtId="0" fontId="38" fillId="2" borderId="33" xfId="0" applyFont="1" applyFill="1" applyBorder="1"/>
    <xf numFmtId="165" fontId="38" fillId="2" borderId="34" xfId="0" applyNumberFormat="1" applyFont="1" applyFill="1" applyBorder="1" applyAlignment="1">
      <alignment horizontal="center"/>
    </xf>
    <xf numFmtId="165" fontId="38" fillId="2" borderId="35" xfId="0" applyNumberFormat="1" applyFont="1" applyFill="1" applyBorder="1" applyAlignment="1">
      <alignment horizontal="center"/>
    </xf>
    <xf numFmtId="165" fontId="38" fillId="2" borderId="36" xfId="0" applyNumberFormat="1" applyFont="1" applyFill="1" applyBorder="1" applyAlignment="1">
      <alignment horizontal="center"/>
    </xf>
    <xf numFmtId="0" fontId="38" fillId="0" borderId="33" xfId="0" applyFont="1" applyBorder="1"/>
    <xf numFmtId="165" fontId="38" fillId="0" borderId="34" xfId="0" applyNumberFormat="1" applyFont="1" applyBorder="1" applyAlignment="1">
      <alignment horizontal="center"/>
    </xf>
    <xf numFmtId="165" fontId="38" fillId="0" borderId="35" xfId="0" applyNumberFormat="1" applyFont="1" applyBorder="1" applyAlignment="1">
      <alignment horizontal="center"/>
    </xf>
    <xf numFmtId="165" fontId="38" fillId="0" borderId="36" xfId="0" applyNumberFormat="1" applyFont="1" applyBorder="1" applyAlignment="1">
      <alignment horizontal="center"/>
    </xf>
    <xf numFmtId="0" fontId="39" fillId="0" borderId="46" xfId="0" applyFont="1" applyBorder="1"/>
    <xf numFmtId="165" fontId="39" fillId="0" borderId="50" xfId="0" applyNumberFormat="1" applyFont="1" applyBorder="1" applyAlignment="1">
      <alignment horizontal="center"/>
    </xf>
    <xf numFmtId="165" fontId="39" fillId="0" borderId="51" xfId="0" applyNumberFormat="1" applyFont="1" applyBorder="1" applyAlignment="1">
      <alignment horizontal="center"/>
    </xf>
    <xf numFmtId="165" fontId="39" fillId="0" borderId="52" xfId="0" applyNumberFormat="1" applyFont="1" applyBorder="1" applyAlignment="1">
      <alignment horizontal="center"/>
    </xf>
    <xf numFmtId="0" fontId="27" fillId="0" borderId="32" xfId="0" applyFont="1" applyBorder="1" applyAlignment="1">
      <alignment horizontal="right"/>
    </xf>
    <xf numFmtId="165" fontId="27" fillId="0" borderId="32" xfId="0" applyNumberFormat="1" applyFont="1" applyBorder="1" applyAlignment="1">
      <alignment horizontal="center"/>
    </xf>
    <xf numFmtId="0" fontId="38" fillId="2" borderId="42" xfId="0" applyFont="1" applyFill="1" applyBorder="1"/>
    <xf numFmtId="165" fontId="38" fillId="2" borderId="43" xfId="0" applyNumberFormat="1" applyFont="1" applyFill="1" applyBorder="1" applyAlignment="1">
      <alignment horizontal="center"/>
    </xf>
    <xf numFmtId="165" fontId="38" fillId="2" borderId="44" xfId="0" applyNumberFormat="1" applyFont="1" applyFill="1" applyBorder="1" applyAlignment="1">
      <alignment horizontal="center"/>
    </xf>
    <xf numFmtId="165" fontId="38" fillId="2" borderId="53" xfId="0" applyNumberFormat="1" applyFont="1" applyFill="1" applyBorder="1" applyAlignment="1">
      <alignment horizontal="center"/>
    </xf>
    <xf numFmtId="0" fontId="39" fillId="0" borderId="33" xfId="0" applyFont="1" applyBorder="1"/>
    <xf numFmtId="165" fontId="39" fillId="0" borderId="34" xfId="0" applyNumberFormat="1" applyFont="1" applyBorder="1" applyAlignment="1">
      <alignment horizontal="center"/>
    </xf>
    <xf numFmtId="165" fontId="39" fillId="0" borderId="35" xfId="0" applyNumberFormat="1" applyFont="1" applyBorder="1" applyAlignment="1">
      <alignment horizontal="center"/>
    </xf>
    <xf numFmtId="165" fontId="39" fillId="0" borderId="33" xfId="0" applyNumberFormat="1" applyFont="1" applyBorder="1" applyAlignment="1">
      <alignment horizontal="center"/>
    </xf>
    <xf numFmtId="165" fontId="38" fillId="2" borderId="34" xfId="0" applyNumberFormat="1" applyFont="1" applyFill="1" applyBorder="1" applyAlignment="1">
      <alignment horizontal="right"/>
    </xf>
    <xf numFmtId="165" fontId="38" fillId="2" borderId="35" xfId="0" applyNumberFormat="1" applyFont="1" applyFill="1" applyBorder="1" applyAlignment="1">
      <alignment horizontal="right"/>
    </xf>
    <xf numFmtId="165" fontId="38" fillId="2" borderId="33" xfId="0" applyNumberFormat="1" applyFont="1" applyFill="1" applyBorder="1" applyAlignment="1">
      <alignment horizontal="center"/>
    </xf>
    <xf numFmtId="165" fontId="38" fillId="0" borderId="33" xfId="0" applyNumberFormat="1" applyFont="1" applyBorder="1" applyAlignment="1">
      <alignment horizontal="center"/>
    </xf>
    <xf numFmtId="0" fontId="39" fillId="2" borderId="33" xfId="0" applyFont="1" applyFill="1" applyBorder="1"/>
    <xf numFmtId="165" fontId="39" fillId="2" borderId="34" xfId="0" applyNumberFormat="1" applyFont="1" applyFill="1" applyBorder="1" applyAlignment="1">
      <alignment horizontal="center"/>
    </xf>
    <xf numFmtId="165" fontId="39" fillId="2" borderId="35" xfId="0" applyNumberFormat="1" applyFont="1" applyFill="1" applyBorder="1" applyAlignment="1">
      <alignment horizontal="center"/>
    </xf>
    <xf numFmtId="165" fontId="39" fillId="2" borderId="33" xfId="0" applyNumberFormat="1" applyFont="1" applyFill="1" applyBorder="1" applyAlignment="1">
      <alignment horizontal="center"/>
    </xf>
    <xf numFmtId="165" fontId="39" fillId="0" borderId="39" xfId="0" applyNumberFormat="1" applyFont="1" applyBorder="1" applyAlignment="1">
      <alignment horizontal="center"/>
    </xf>
    <xf numFmtId="165" fontId="39" fillId="0" borderId="40" xfId="0" applyNumberFormat="1" applyFont="1" applyBorder="1" applyAlignment="1">
      <alignment horizontal="center"/>
    </xf>
    <xf numFmtId="165" fontId="38" fillId="0" borderId="39" xfId="0" applyNumberFormat="1" applyFont="1" applyBorder="1" applyAlignment="1">
      <alignment horizontal="center"/>
    </xf>
    <xf numFmtId="165" fontId="38" fillId="0" borderId="40" xfId="0" applyNumberFormat="1" applyFont="1" applyBorder="1" applyAlignment="1">
      <alignment horizontal="center"/>
    </xf>
    <xf numFmtId="0" fontId="40" fillId="2" borderId="33" xfId="0" applyFont="1" applyFill="1" applyBorder="1"/>
    <xf numFmtId="165" fontId="40" fillId="2" borderId="39" xfId="0" applyNumberFormat="1" applyFont="1" applyFill="1" applyBorder="1" applyAlignment="1">
      <alignment horizontal="center"/>
    </xf>
    <xf numFmtId="165" fontId="40" fillId="2" borderId="40" xfId="0" applyNumberFormat="1" applyFont="1" applyFill="1" applyBorder="1" applyAlignment="1">
      <alignment horizontal="center"/>
    </xf>
    <xf numFmtId="165" fontId="40" fillId="0" borderId="33" xfId="0" applyNumberFormat="1" applyFont="1" applyBorder="1" applyAlignment="1">
      <alignment horizontal="center"/>
    </xf>
    <xf numFmtId="165" fontId="38" fillId="2" borderId="39" xfId="0" applyNumberFormat="1" applyFont="1" applyFill="1" applyBorder="1" applyAlignment="1">
      <alignment horizontal="center"/>
    </xf>
    <xf numFmtId="165" fontId="38" fillId="2" borderId="40" xfId="0" applyNumberFormat="1" applyFont="1" applyFill="1" applyBorder="1" applyAlignment="1">
      <alignment horizontal="center"/>
    </xf>
    <xf numFmtId="0" fontId="40" fillId="0" borderId="33" xfId="0" applyFont="1" applyFill="1" applyBorder="1"/>
    <xf numFmtId="165" fontId="40" fillId="0" borderId="39" xfId="0" applyNumberFormat="1" applyFont="1" applyFill="1" applyBorder="1" applyAlignment="1">
      <alignment horizontal="center"/>
    </xf>
    <xf numFmtId="165" fontId="40" fillId="0" borderId="40" xfId="0" applyNumberFormat="1" applyFont="1" applyFill="1" applyBorder="1" applyAlignment="1">
      <alignment horizontal="center"/>
    </xf>
    <xf numFmtId="165" fontId="40" fillId="0" borderId="33" xfId="0" applyNumberFormat="1" applyFont="1" applyFill="1" applyBorder="1" applyAlignment="1">
      <alignment horizontal="center"/>
    </xf>
    <xf numFmtId="165" fontId="40" fillId="2" borderId="34" xfId="0" applyNumberFormat="1" applyFont="1" applyFill="1" applyBorder="1" applyAlignment="1">
      <alignment horizontal="center"/>
    </xf>
    <xf numFmtId="165" fontId="40" fillId="2" borderId="35" xfId="0" applyNumberFormat="1" applyFont="1" applyFill="1" applyBorder="1" applyAlignment="1">
      <alignment horizontal="center"/>
    </xf>
    <xf numFmtId="165" fontId="40" fillId="2" borderId="33" xfId="0" applyNumberFormat="1" applyFont="1" applyFill="1" applyBorder="1" applyAlignment="1">
      <alignment horizontal="center"/>
    </xf>
    <xf numFmtId="0" fontId="38" fillId="0" borderId="33" xfId="0" applyFont="1" applyFill="1" applyBorder="1"/>
    <xf numFmtId="165" fontId="38" fillId="0" borderId="34" xfId="0" applyNumberFormat="1" applyFont="1" applyFill="1" applyBorder="1" applyAlignment="1">
      <alignment horizontal="center"/>
    </xf>
    <xf numFmtId="165" fontId="38" fillId="0" borderId="35" xfId="0" applyNumberFormat="1" applyFont="1" applyFill="1" applyBorder="1" applyAlignment="1">
      <alignment horizontal="center"/>
    </xf>
    <xf numFmtId="165" fontId="38" fillId="0" borderId="33" xfId="0" applyNumberFormat="1" applyFont="1" applyFill="1" applyBorder="1" applyAlignment="1">
      <alignment horizontal="center"/>
    </xf>
    <xf numFmtId="165" fontId="40" fillId="0" borderId="34" xfId="0" applyNumberFormat="1" applyFont="1" applyFill="1" applyBorder="1" applyAlignment="1">
      <alignment horizontal="center"/>
    </xf>
    <xf numFmtId="165" fontId="40" fillId="0" borderId="35" xfId="0" applyNumberFormat="1" applyFont="1" applyFill="1" applyBorder="1" applyAlignment="1">
      <alignment horizontal="center"/>
    </xf>
    <xf numFmtId="0" fontId="39" fillId="0" borderId="33" xfId="0" applyFont="1" applyFill="1" applyBorder="1"/>
    <xf numFmtId="165" fontId="39" fillId="0" borderId="34" xfId="0" applyNumberFormat="1" applyFont="1" applyFill="1" applyBorder="1" applyAlignment="1">
      <alignment horizontal="center"/>
    </xf>
    <xf numFmtId="165" fontId="39" fillId="0" borderId="35" xfId="0" applyNumberFormat="1" applyFont="1" applyFill="1" applyBorder="1" applyAlignment="1">
      <alignment horizontal="center"/>
    </xf>
    <xf numFmtId="165" fontId="39" fillId="0" borderId="33" xfId="0" applyNumberFormat="1" applyFont="1" applyFill="1" applyBorder="1" applyAlignment="1">
      <alignment horizontal="center"/>
    </xf>
    <xf numFmtId="0" fontId="38" fillId="0" borderId="46" xfId="0" applyFont="1" applyFill="1" applyBorder="1"/>
    <xf numFmtId="165" fontId="38" fillId="0" borderId="39" xfId="0" applyNumberFormat="1" applyFont="1" applyFill="1" applyBorder="1" applyAlignment="1">
      <alignment horizontal="center"/>
    </xf>
    <xf numFmtId="165" fontId="38" fillId="0" borderId="40" xfId="0" applyNumberFormat="1" applyFont="1" applyFill="1" applyBorder="1" applyAlignment="1">
      <alignment horizontal="center"/>
    </xf>
    <xf numFmtId="165" fontId="39" fillId="2" borderId="39" xfId="0" applyNumberFormat="1" applyFont="1" applyFill="1" applyBorder="1" applyAlignment="1">
      <alignment horizontal="center"/>
    </xf>
    <xf numFmtId="165" fontId="39" fillId="2" borderId="40" xfId="0" applyNumberFormat="1" applyFont="1" applyFill="1" applyBorder="1" applyAlignment="1">
      <alignment horizontal="center"/>
    </xf>
    <xf numFmtId="0" fontId="39" fillId="0" borderId="45" xfId="0" applyFont="1" applyBorder="1"/>
    <xf numFmtId="165" fontId="39" fillId="0" borderId="46" xfId="0" applyNumberFormat="1" applyFont="1" applyBorder="1" applyAlignment="1">
      <alignment horizontal="center"/>
    </xf>
    <xf numFmtId="165" fontId="38" fillId="0" borderId="42" xfId="0" applyNumberFormat="1" applyFont="1" applyBorder="1" applyAlignment="1">
      <alignment horizontal="center"/>
    </xf>
    <xf numFmtId="0" fontId="38" fillId="2" borderId="45" xfId="0" applyFont="1" applyFill="1" applyBorder="1"/>
    <xf numFmtId="0" fontId="38" fillId="2" borderId="54" xfId="0" applyFont="1" applyFill="1" applyBorder="1"/>
    <xf numFmtId="0" fontId="27" fillId="0" borderId="55" xfId="0" applyFont="1" applyBorder="1" applyAlignment="1">
      <alignment horizontal="right"/>
    </xf>
    <xf numFmtId="165" fontId="27" fillId="0" borderId="20" xfId="0" applyNumberFormat="1" applyFont="1" applyBorder="1" applyAlignment="1">
      <alignment horizontal="center"/>
    </xf>
    <xf numFmtId="165" fontId="27" fillId="0" borderId="56" xfId="0" applyNumberFormat="1" applyFont="1" applyBorder="1" applyAlignment="1">
      <alignment horizontal="center"/>
    </xf>
    <xf numFmtId="165" fontId="27" fillId="0" borderId="57" xfId="0" applyNumberFormat="1" applyFont="1" applyBorder="1" applyAlignment="1">
      <alignment horizontal="center"/>
    </xf>
    <xf numFmtId="0" fontId="27" fillId="0" borderId="0" xfId="0" applyFont="1" applyBorder="1"/>
    <xf numFmtId="165" fontId="27" fillId="0" borderId="32" xfId="0" applyNumberFormat="1" applyFont="1" applyBorder="1" applyAlignment="1">
      <alignment horizontal="left"/>
    </xf>
    <xf numFmtId="0" fontId="0" fillId="2" borderId="0" xfId="0" applyFont="1" applyFill="1"/>
    <xf numFmtId="165" fontId="0" fillId="0" borderId="0" xfId="0" applyNumberFormat="1" applyFont="1" applyAlignment="1">
      <alignment horizontal="right" vertical="center" indent="1"/>
    </xf>
    <xf numFmtId="165" fontId="0" fillId="2" borderId="0" xfId="0" applyNumberFormat="1" applyFont="1" applyFill="1" applyAlignment="1">
      <alignment horizontal="right" vertical="center" indent="1"/>
    </xf>
    <xf numFmtId="168" fontId="0" fillId="0" borderId="0" xfId="0" applyNumberFormat="1" applyFont="1" applyAlignment="1">
      <alignment horizontal="right" vertical="center" indent="1"/>
    </xf>
    <xf numFmtId="2" fontId="0" fillId="0" borderId="0" xfId="0" applyNumberFormat="1" applyFont="1"/>
    <xf numFmtId="167" fontId="30" fillId="0" borderId="0" xfId="11" applyNumberFormat="1" applyFont="1"/>
    <xf numFmtId="165" fontId="0" fillId="2" borderId="0" xfId="0" applyNumberFormat="1" applyFont="1" applyFill="1"/>
    <xf numFmtId="0" fontId="0" fillId="2" borderId="0" xfId="0" applyFont="1" applyFill="1" applyBorder="1"/>
    <xf numFmtId="0" fontId="41" fillId="0" borderId="0" xfId="0" applyFont="1"/>
    <xf numFmtId="0" fontId="3" fillId="2" borderId="0" xfId="0" applyFont="1" applyFill="1" applyBorder="1"/>
    <xf numFmtId="0" fontId="0" fillId="2" borderId="0" xfId="0" applyFill="1" applyBorder="1" applyAlignment="1">
      <alignment vertical="center"/>
    </xf>
    <xf numFmtId="172" fontId="0" fillId="0" borderId="0" xfId="0" applyNumberFormat="1"/>
    <xf numFmtId="166" fontId="0" fillId="0" borderId="0" xfId="0" applyNumberFormat="1"/>
    <xf numFmtId="168" fontId="0" fillId="0" borderId="0" xfId="0" applyNumberFormat="1"/>
    <xf numFmtId="172" fontId="0" fillId="2" borderId="0" xfId="0" applyNumberFormat="1" applyFill="1"/>
    <xf numFmtId="0" fontId="0" fillId="0" borderId="0" xfId="0" applyAlignment="1">
      <alignment horizontal="right"/>
    </xf>
    <xf numFmtId="168" fontId="4" fillId="0" borderId="0" xfId="0" applyNumberFormat="1" applyFont="1"/>
    <xf numFmtId="0" fontId="6" fillId="0" borderId="0" xfId="0" applyFont="1" applyAlignment="1"/>
    <xf numFmtId="0" fontId="4" fillId="0" borderId="0" xfId="0" applyFont="1" applyAlignment="1"/>
    <xf numFmtId="0" fontId="42" fillId="0" borderId="0" xfId="0" applyFont="1"/>
    <xf numFmtId="0" fontId="4" fillId="0" borderId="0" xfId="0" applyFont="1" applyAlignment="1">
      <alignment horizontal="right"/>
    </xf>
    <xf numFmtId="168" fontId="42" fillId="0" borderId="0" xfId="0" applyNumberFormat="1" applyFont="1"/>
    <xf numFmtId="166" fontId="0" fillId="2" borderId="13" xfId="0" applyNumberFormat="1" applyFill="1" applyBorder="1"/>
    <xf numFmtId="172" fontId="0" fillId="2" borderId="58" xfId="0" applyNumberFormat="1" applyFill="1" applyBorder="1"/>
    <xf numFmtId="166" fontId="0" fillId="2" borderId="59" xfId="0" applyNumberFormat="1" applyFill="1" applyBorder="1"/>
    <xf numFmtId="167" fontId="14" fillId="2" borderId="60" xfId="12" applyNumberFormat="1" applyFont="1" applyFill="1" applyBorder="1" applyAlignment="1">
      <alignment horizontal="center"/>
    </xf>
    <xf numFmtId="167" fontId="14" fillId="2" borderId="61" xfId="12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166" fontId="4" fillId="0" borderId="0" xfId="0" applyNumberFormat="1" applyFont="1"/>
    <xf numFmtId="166" fontId="6" fillId="0" borderId="0" xfId="0" applyNumberFormat="1" applyFont="1"/>
    <xf numFmtId="3" fontId="6" fillId="0" borderId="0" xfId="0" applyNumberFormat="1" applyFont="1"/>
    <xf numFmtId="0" fontId="6" fillId="0" borderId="0" xfId="0" quotePrefix="1" applyFont="1" applyAlignment="1">
      <alignment horizontal="right"/>
    </xf>
    <xf numFmtId="2" fontId="20" fillId="5" borderId="0" xfId="12" applyNumberFormat="1" applyFont="1" applyFill="1" applyBorder="1" applyAlignment="1">
      <alignment horizontal="center"/>
    </xf>
    <xf numFmtId="0" fontId="32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"/>
    </xf>
    <xf numFmtId="0" fontId="32" fillId="8" borderId="62" xfId="0" applyFont="1" applyFill="1" applyBorder="1" applyAlignment="1">
      <alignment horizontal="center"/>
    </xf>
    <xf numFmtId="0" fontId="43" fillId="8" borderId="63" xfId="0" applyFont="1" applyFill="1" applyBorder="1" applyAlignment="1">
      <alignment horizontal="center"/>
    </xf>
    <xf numFmtId="0" fontId="43" fillId="8" borderId="4" xfId="0" applyFont="1" applyFill="1" applyBorder="1" applyAlignment="1">
      <alignment horizontal="center"/>
    </xf>
    <xf numFmtId="0" fontId="43" fillId="8" borderId="64" xfId="0" applyFont="1" applyFill="1" applyBorder="1" applyAlignment="1">
      <alignment horizontal="center"/>
    </xf>
    <xf numFmtId="0" fontId="31" fillId="8" borderId="57" xfId="0" applyFont="1" applyFill="1" applyBorder="1" applyAlignment="1">
      <alignment horizontal="center"/>
    </xf>
    <xf numFmtId="0" fontId="31" fillId="8" borderId="59" xfId="0" applyFont="1" applyFill="1" applyBorder="1" applyAlignment="1">
      <alignment horizontal="center"/>
    </xf>
    <xf numFmtId="166" fontId="32" fillId="8" borderId="59" xfId="0" applyNumberFormat="1" applyFont="1" applyFill="1" applyBorder="1" applyAlignment="1">
      <alignment horizontal="center"/>
    </xf>
    <xf numFmtId="166" fontId="32" fillId="8" borderId="58" xfId="0" applyNumberFormat="1" applyFont="1" applyFill="1" applyBorder="1" applyAlignment="1">
      <alignment horizontal="center"/>
    </xf>
    <xf numFmtId="166" fontId="32" fillId="8" borderId="65" xfId="0" applyNumberFormat="1" applyFont="1" applyFill="1" applyBorder="1" applyAlignment="1">
      <alignment horizontal="center"/>
    </xf>
    <xf numFmtId="166" fontId="32" fillId="8" borderId="10" xfId="0" applyNumberFormat="1" applyFont="1" applyFill="1" applyBorder="1" applyAlignment="1">
      <alignment horizontal="center"/>
    </xf>
    <xf numFmtId="166" fontId="31" fillId="8" borderId="13" xfId="0" applyNumberFormat="1" applyFont="1" applyFill="1" applyBorder="1"/>
    <xf numFmtId="166" fontId="31" fillId="8" borderId="58" xfId="0" applyNumberFormat="1" applyFont="1" applyFill="1" applyBorder="1"/>
    <xf numFmtId="166" fontId="31" fillId="8" borderId="10" xfId="0" applyNumberFormat="1" applyFont="1" applyFill="1" applyBorder="1"/>
    <xf numFmtId="166" fontId="31" fillId="8" borderId="65" xfId="0" applyNumberFormat="1" applyFont="1" applyFill="1" applyBorder="1"/>
    <xf numFmtId="0" fontId="6" fillId="9" borderId="19" xfId="0" applyFont="1" applyFill="1" applyBorder="1" applyAlignment="1">
      <alignment horizontal="center"/>
    </xf>
    <xf numFmtId="166" fontId="6" fillId="9" borderId="26" xfId="0" applyNumberFormat="1" applyFont="1" applyFill="1" applyBorder="1" applyAlignment="1">
      <alignment horizontal="center"/>
    </xf>
    <xf numFmtId="166" fontId="6" fillId="9" borderId="27" xfId="0" applyNumberFormat="1" applyFont="1" applyFill="1" applyBorder="1" applyAlignment="1">
      <alignment horizontal="center"/>
    </xf>
    <xf numFmtId="166" fontId="6" fillId="9" borderId="0" xfId="0" applyNumberFormat="1" applyFont="1" applyFill="1" applyBorder="1"/>
    <xf numFmtId="166" fontId="6" fillId="9" borderId="1" xfId="0" applyNumberFormat="1" applyFont="1" applyFill="1" applyBorder="1"/>
    <xf numFmtId="166" fontId="6" fillId="9" borderId="2" xfId="0" applyNumberFormat="1" applyFont="1" applyFill="1" applyBorder="1"/>
    <xf numFmtId="166" fontId="6" fillId="9" borderId="5" xfId="0" applyNumberFormat="1" applyFont="1" applyFill="1" applyBorder="1"/>
    <xf numFmtId="172" fontId="6" fillId="10" borderId="25" xfId="0" applyNumberFormat="1" applyFont="1" applyFill="1" applyBorder="1"/>
    <xf numFmtId="166" fontId="0" fillId="9" borderId="26" xfId="0" applyNumberFormat="1" applyFill="1" applyBorder="1" applyAlignment="1">
      <alignment horizontal="center"/>
    </xf>
    <xf numFmtId="166" fontId="0" fillId="9" borderId="27" xfId="0" applyNumberFormat="1" applyFill="1" applyBorder="1" applyAlignment="1">
      <alignment horizontal="center"/>
    </xf>
    <xf numFmtId="166" fontId="0" fillId="9" borderId="0" xfId="0" applyNumberFormat="1" applyFill="1" applyBorder="1"/>
    <xf numFmtId="166" fontId="0" fillId="9" borderId="1" xfId="0" applyNumberFormat="1" applyFill="1" applyBorder="1"/>
    <xf numFmtId="166" fontId="0" fillId="9" borderId="2" xfId="0" applyNumberFormat="1" applyFill="1" applyBorder="1"/>
    <xf numFmtId="172" fontId="0" fillId="9" borderId="1" xfId="0" applyNumberFormat="1" applyFill="1" applyBorder="1"/>
    <xf numFmtId="0" fontId="0" fillId="9" borderId="19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166" fontId="0" fillId="10" borderId="0" xfId="0" applyNumberFormat="1" applyFill="1" applyBorder="1"/>
    <xf numFmtId="166" fontId="0" fillId="10" borderId="1" xfId="0" applyNumberFormat="1" applyFill="1" applyBorder="1"/>
    <xf numFmtId="172" fontId="0" fillId="10" borderId="1" xfId="0" applyNumberFormat="1" applyFill="1" applyBorder="1"/>
    <xf numFmtId="166" fontId="0" fillId="10" borderId="2" xfId="0" applyNumberFormat="1" applyFill="1" applyBorder="1"/>
    <xf numFmtId="0" fontId="34" fillId="10" borderId="19" xfId="0" applyFont="1" applyFill="1" applyBorder="1" applyAlignment="1">
      <alignment horizontal="center"/>
    </xf>
    <xf numFmtId="166" fontId="34" fillId="9" borderId="26" xfId="0" applyNumberFormat="1" applyFont="1" applyFill="1" applyBorder="1" applyAlignment="1">
      <alignment horizontal="center"/>
    </xf>
    <xf numFmtId="166" fontId="34" fillId="9" borderId="27" xfId="0" applyNumberFormat="1" applyFont="1" applyFill="1" applyBorder="1" applyAlignment="1">
      <alignment horizontal="center"/>
    </xf>
    <xf numFmtId="166" fontId="34" fillId="9" borderId="0" xfId="0" applyNumberFormat="1" applyFont="1" applyFill="1" applyBorder="1"/>
    <xf numFmtId="166" fontId="34" fillId="9" borderId="1" xfId="0" applyNumberFormat="1" applyFont="1" applyFill="1" applyBorder="1"/>
    <xf numFmtId="166" fontId="34" fillId="10" borderId="0" xfId="0" applyNumberFormat="1" applyFont="1" applyFill="1" applyBorder="1"/>
    <xf numFmtId="166" fontId="34" fillId="10" borderId="1" xfId="0" applyNumberFormat="1" applyFont="1" applyFill="1" applyBorder="1"/>
    <xf numFmtId="172" fontId="34" fillId="10" borderId="1" xfId="0" applyNumberFormat="1" applyFont="1" applyFill="1" applyBorder="1"/>
    <xf numFmtId="166" fontId="34" fillId="10" borderId="2" xfId="0" applyNumberFormat="1" applyFont="1" applyFill="1" applyBorder="1"/>
    <xf numFmtId="172" fontId="34" fillId="10" borderId="25" xfId="0" applyNumberFormat="1" applyFont="1" applyFill="1" applyBorder="1"/>
    <xf numFmtId="0" fontId="14" fillId="10" borderId="19" xfId="0" applyFont="1" applyFill="1" applyBorder="1"/>
    <xf numFmtId="167" fontId="14" fillId="10" borderId="26" xfId="12" applyNumberFormat="1" applyFont="1" applyFill="1" applyBorder="1" applyAlignment="1">
      <alignment horizontal="center"/>
    </xf>
    <xf numFmtId="166" fontId="6" fillId="3" borderId="26" xfId="0" applyNumberFormat="1" applyFont="1" applyFill="1" applyBorder="1" applyAlignment="1">
      <alignment horizontal="center"/>
    </xf>
    <xf numFmtId="166" fontId="6" fillId="3" borderId="27" xfId="0" applyNumberFormat="1" applyFont="1" applyFill="1" applyBorder="1" applyAlignment="1">
      <alignment horizontal="center"/>
    </xf>
    <xf numFmtId="166" fontId="6" fillId="3" borderId="0" xfId="0" applyNumberFormat="1" applyFont="1" applyFill="1" applyBorder="1"/>
    <xf numFmtId="166" fontId="6" fillId="3" borderId="1" xfId="0" applyNumberFormat="1" applyFont="1" applyFill="1" applyBorder="1"/>
    <xf numFmtId="166" fontId="6" fillId="3" borderId="7" xfId="0" applyNumberFormat="1" applyFont="1" applyFill="1" applyBorder="1"/>
    <xf numFmtId="166" fontId="6" fillId="3" borderId="2" xfId="0" applyNumberFormat="1" applyFont="1" applyFill="1" applyBorder="1"/>
    <xf numFmtId="166" fontId="6" fillId="3" borderId="5" xfId="0" applyNumberFormat="1" applyFont="1" applyFill="1" applyBorder="1"/>
    <xf numFmtId="172" fontId="6" fillId="3" borderId="1" xfId="0" applyNumberFormat="1" applyFont="1" applyFill="1" applyBorder="1"/>
    <xf numFmtId="172" fontId="6" fillId="9" borderId="1" xfId="0" applyNumberFormat="1" applyFont="1" applyFill="1" applyBorder="1"/>
    <xf numFmtId="166" fontId="34" fillId="9" borderId="2" xfId="0" applyNumberFormat="1" applyFont="1" applyFill="1" applyBorder="1"/>
    <xf numFmtId="167" fontId="14" fillId="2" borderId="66" xfId="12" applyNumberFormat="1" applyFont="1" applyFill="1" applyBorder="1" applyAlignment="1">
      <alignment horizontal="center"/>
    </xf>
    <xf numFmtId="167" fontId="14" fillId="10" borderId="67" xfId="12" applyNumberFormat="1" applyFont="1" applyFill="1" applyBorder="1" applyAlignment="1">
      <alignment horizontal="center"/>
    </xf>
    <xf numFmtId="167" fontId="14" fillId="2" borderId="68" xfId="12" applyNumberFormat="1" applyFont="1" applyFill="1" applyBorder="1" applyAlignment="1">
      <alignment horizontal="center"/>
    </xf>
    <xf numFmtId="166" fontId="6" fillId="3" borderId="69" xfId="0" applyNumberFormat="1" applyFont="1" applyFill="1" applyBorder="1" applyAlignment="1">
      <alignment horizontal="center"/>
    </xf>
    <xf numFmtId="166" fontId="6" fillId="3" borderId="12" xfId="0" applyNumberFormat="1" applyFont="1" applyFill="1" applyBorder="1"/>
    <xf numFmtId="166" fontId="6" fillId="3" borderId="70" xfId="0" applyNumberFormat="1" applyFont="1" applyFill="1" applyBorder="1"/>
    <xf numFmtId="166" fontId="6" fillId="9" borderId="23" xfId="0" applyNumberFormat="1" applyFont="1" applyFill="1" applyBorder="1"/>
    <xf numFmtId="166" fontId="6" fillId="3" borderId="23" xfId="0" applyNumberFormat="1" applyFont="1" applyFill="1" applyBorder="1"/>
    <xf numFmtId="166" fontId="0" fillId="3" borderId="23" xfId="0" applyNumberFormat="1" applyFill="1" applyBorder="1"/>
    <xf numFmtId="166" fontId="0" fillId="9" borderId="23" xfId="0" applyNumberFormat="1" applyFill="1" applyBorder="1"/>
    <xf numFmtId="166" fontId="34" fillId="9" borderId="23" xfId="0" applyNumberFormat="1" applyFont="1" applyFill="1" applyBorder="1"/>
    <xf numFmtId="166" fontId="6" fillId="3" borderId="69" xfId="0" applyNumberFormat="1" applyFont="1" applyFill="1" applyBorder="1"/>
    <xf numFmtId="166" fontId="6" fillId="3" borderId="71" xfId="0" applyNumberFormat="1" applyFont="1" applyFill="1" applyBorder="1"/>
    <xf numFmtId="166" fontId="6" fillId="9" borderId="27" xfId="0" applyNumberFormat="1" applyFont="1" applyFill="1" applyBorder="1"/>
    <xf numFmtId="166" fontId="6" fillId="9" borderId="67" xfId="0" applyNumberFormat="1" applyFont="1" applyFill="1" applyBorder="1"/>
    <xf numFmtId="166" fontId="6" fillId="3" borderId="27" xfId="0" applyNumberFormat="1" applyFont="1" applyFill="1" applyBorder="1"/>
    <xf numFmtId="166" fontId="6" fillId="3" borderId="67" xfId="0" applyNumberFormat="1" applyFont="1" applyFill="1" applyBorder="1"/>
    <xf numFmtId="166" fontId="0" fillId="3" borderId="27" xfId="0" applyNumberFormat="1" applyFill="1" applyBorder="1"/>
    <xf numFmtId="166" fontId="0" fillId="3" borderId="67" xfId="0" applyNumberFormat="1" applyFill="1" applyBorder="1"/>
    <xf numFmtId="166" fontId="0" fillId="9" borderId="27" xfId="0" applyNumberFormat="1" applyFill="1" applyBorder="1"/>
    <xf numFmtId="166" fontId="0" fillId="9" borderId="67" xfId="0" applyNumberFormat="1" applyFill="1" applyBorder="1"/>
    <xf numFmtId="166" fontId="0" fillId="10" borderId="67" xfId="0" applyNumberFormat="1" applyFill="1" applyBorder="1"/>
    <xf numFmtId="166" fontId="34" fillId="9" borderId="27" xfId="0" applyNumberFormat="1" applyFont="1" applyFill="1" applyBorder="1"/>
    <xf numFmtId="166" fontId="34" fillId="10" borderId="67" xfId="0" applyNumberFormat="1" applyFont="1" applyFill="1" applyBorder="1"/>
    <xf numFmtId="0" fontId="6" fillId="2" borderId="19" xfId="0" applyFont="1" applyFill="1" applyBorder="1" applyAlignment="1">
      <alignment horizontal="center"/>
    </xf>
    <xf numFmtId="166" fontId="0" fillId="2" borderId="0" xfId="0" applyNumberFormat="1" applyFill="1" applyBorder="1"/>
    <xf numFmtId="166" fontId="0" fillId="2" borderId="1" xfId="0" applyNumberFormat="1" applyFill="1" applyBorder="1"/>
    <xf numFmtId="166" fontId="0" fillId="2" borderId="67" xfId="0" applyNumberFormat="1" applyFill="1" applyBorder="1"/>
    <xf numFmtId="172" fontId="0" fillId="2" borderId="1" xfId="0" applyNumberFormat="1" applyFill="1" applyBorder="1"/>
    <xf numFmtId="166" fontId="0" fillId="2" borderId="2" xfId="0" applyNumberFormat="1" applyFill="1" applyBorder="1"/>
    <xf numFmtId="0" fontId="14" fillId="10" borderId="18" xfId="0" applyFont="1" applyFill="1" applyBorder="1"/>
    <xf numFmtId="167" fontId="14" fillId="10" borderId="72" xfId="12" applyNumberFormat="1" applyFont="1" applyFill="1" applyBorder="1" applyAlignment="1">
      <alignment horizontal="center"/>
    </xf>
    <xf numFmtId="167" fontId="14" fillId="10" borderId="73" xfId="12" applyNumberFormat="1" applyFont="1" applyFill="1" applyBorder="1" applyAlignment="1">
      <alignment horizontal="center"/>
    </xf>
    <xf numFmtId="167" fontId="14" fillId="10" borderId="74" xfId="12" applyNumberFormat="1" applyFont="1" applyFill="1" applyBorder="1" applyAlignment="1">
      <alignment horizontal="center"/>
    </xf>
    <xf numFmtId="167" fontId="14" fillId="2" borderId="75" xfId="12" applyNumberFormat="1" applyFont="1" applyFill="1" applyBorder="1" applyAlignment="1">
      <alignment horizontal="center"/>
    </xf>
    <xf numFmtId="167" fontId="14" fillId="10" borderId="76" xfId="12" applyNumberFormat="1" applyFont="1" applyFill="1" applyBorder="1" applyAlignment="1">
      <alignment horizontal="center"/>
    </xf>
    <xf numFmtId="167" fontId="14" fillId="2" borderId="77" xfId="12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 vertical="center" wrapText="1"/>
    </xf>
    <xf numFmtId="165" fontId="4" fillId="7" borderId="0" xfId="0" applyNumberFormat="1" applyFont="1" applyFill="1" applyBorder="1"/>
    <xf numFmtId="0" fontId="6" fillId="0" borderId="31" xfId="0" applyFont="1" applyFill="1" applyBorder="1" applyAlignment="1">
      <alignment horizontal="center"/>
    </xf>
    <xf numFmtId="165" fontId="4" fillId="0" borderId="25" xfId="0" applyNumberFormat="1" applyFont="1" applyFill="1" applyBorder="1"/>
    <xf numFmtId="0" fontId="0" fillId="0" borderId="31" xfId="0" applyFill="1" applyBorder="1" applyAlignment="1">
      <alignment horizontal="center"/>
    </xf>
    <xf numFmtId="174" fontId="6" fillId="0" borderId="1" xfId="0" applyNumberFormat="1" applyFont="1" applyFill="1" applyBorder="1"/>
    <xf numFmtId="174" fontId="4" fillId="0" borderId="6" xfId="0" applyNumberFormat="1" applyFont="1" applyFill="1" applyBorder="1"/>
    <xf numFmtId="174" fontId="6" fillId="0" borderId="78" xfId="0" applyNumberFormat="1" applyFont="1" applyFill="1" applyBorder="1"/>
    <xf numFmtId="174" fontId="4" fillId="0" borderId="79" xfId="0" applyNumberFormat="1" applyFont="1" applyFill="1" applyBorder="1"/>
    <xf numFmtId="174" fontId="4" fillId="0" borderId="2" xfId="0" applyNumberFormat="1" applyFont="1" applyFill="1" applyBorder="1"/>
    <xf numFmtId="174" fontId="23" fillId="0" borderId="1" xfId="0" applyNumberFormat="1" applyFont="1" applyFill="1" applyBorder="1"/>
    <xf numFmtId="174" fontId="23" fillId="0" borderId="5" xfId="0" applyNumberFormat="1" applyFont="1" applyFill="1" applyBorder="1"/>
    <xf numFmtId="174" fontId="7" fillId="0" borderId="6" xfId="0" applyNumberFormat="1" applyFont="1" applyFill="1" applyBorder="1"/>
    <xf numFmtId="0" fontId="6" fillId="0" borderId="31" xfId="0" applyFont="1" applyFill="1" applyBorder="1" applyAlignment="1">
      <alignment horizontal="center" vertical="center" wrapText="1"/>
    </xf>
    <xf numFmtId="0" fontId="6" fillId="0" borderId="80" xfId="0" applyFont="1" applyFill="1" applyBorder="1" applyAlignment="1">
      <alignment horizontal="center"/>
    </xf>
    <xf numFmtId="170" fontId="4" fillId="0" borderId="58" xfId="0" applyNumberFormat="1" applyFont="1" applyFill="1" applyBorder="1"/>
    <xf numFmtId="171" fontId="4" fillId="0" borderId="58" xfId="0" applyNumberFormat="1" applyFont="1" applyFill="1" applyBorder="1"/>
    <xf numFmtId="171" fontId="4" fillId="0" borderId="81" xfId="0" applyNumberFormat="1" applyFont="1" applyFill="1" applyBorder="1"/>
    <xf numFmtId="171" fontId="4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170" fontId="4" fillId="0" borderId="0" xfId="0" applyNumberFormat="1" applyFont="1" applyFill="1" applyBorder="1"/>
    <xf numFmtId="170" fontId="4" fillId="0" borderId="0" xfId="0" applyNumberFormat="1" applyFont="1" applyFill="1" applyBorder="1" applyAlignment="1">
      <alignment horizontal="left" indent="2"/>
    </xf>
    <xf numFmtId="171" fontId="4" fillId="0" borderId="0" xfId="0" applyNumberFormat="1" applyFont="1" applyFill="1" applyBorder="1" applyAlignment="1">
      <alignment horizontal="left" indent="3"/>
    </xf>
    <xf numFmtId="0" fontId="11" fillId="7" borderId="1" xfId="0" applyFont="1" applyFill="1" applyBorder="1"/>
    <xf numFmtId="0" fontId="0" fillId="7" borderId="31" xfId="0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9" fontId="22" fillId="0" borderId="0" xfId="11" applyFont="1"/>
    <xf numFmtId="9" fontId="4" fillId="0" borderId="0" xfId="11" applyFont="1" applyFill="1" applyBorder="1"/>
    <xf numFmtId="0" fontId="44" fillId="0" borderId="0" xfId="0" applyFont="1" applyBorder="1"/>
    <xf numFmtId="3" fontId="44" fillId="0" borderId="0" xfId="0" applyNumberFormat="1" applyFont="1" applyBorder="1"/>
    <xf numFmtId="0" fontId="0" fillId="0" borderId="0" xfId="0" applyFill="1" applyBorder="1" applyAlignment="1">
      <alignment horizontal="center"/>
    </xf>
    <xf numFmtId="0" fontId="11" fillId="7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11" fillId="7" borderId="58" xfId="0" applyFont="1" applyFill="1" applyBorder="1"/>
    <xf numFmtId="0" fontId="6" fillId="0" borderId="65" xfId="0" applyFont="1" applyFill="1" applyBorder="1" applyAlignment="1">
      <alignment horizontal="center" vertical="center" wrapText="1"/>
    </xf>
    <xf numFmtId="169" fontId="4" fillId="0" borderId="25" xfId="0" applyNumberFormat="1" applyFont="1" applyFill="1" applyBorder="1"/>
    <xf numFmtId="169" fontId="4" fillId="7" borderId="25" xfId="0" applyNumberFormat="1" applyFont="1" applyFill="1" applyBorder="1"/>
    <xf numFmtId="169" fontId="4" fillId="0" borderId="56" xfId="0" applyNumberFormat="1" applyFont="1" applyFill="1" applyBorder="1"/>
    <xf numFmtId="169" fontId="4" fillId="0" borderId="82" xfId="0" applyNumberFormat="1" applyFont="1" applyFill="1" applyBorder="1"/>
    <xf numFmtId="169" fontId="4" fillId="0" borderId="11" xfId="0" applyNumberFormat="1" applyFont="1" applyFill="1" applyBorder="1"/>
    <xf numFmtId="0" fontId="6" fillId="0" borderId="30" xfId="0" applyFont="1" applyFill="1" applyBorder="1" applyAlignment="1">
      <alignment horizontal="center" vertical="center" wrapText="1"/>
    </xf>
    <xf numFmtId="0" fontId="6" fillId="0" borderId="7" xfId="0" applyFont="1" applyFill="1" applyBorder="1"/>
    <xf numFmtId="0" fontId="6" fillId="0" borderId="0" xfId="0" applyFont="1" applyFill="1" applyBorder="1"/>
    <xf numFmtId="171" fontId="6" fillId="0" borderId="0" xfId="0" applyNumberFormat="1" applyFont="1" applyFill="1" applyBorder="1"/>
    <xf numFmtId="165" fontId="6" fillId="0" borderId="0" xfId="0" applyNumberFormat="1" applyFont="1" applyFill="1" applyBorder="1"/>
    <xf numFmtId="0" fontId="45" fillId="0" borderId="0" xfId="0" applyFont="1" applyFill="1" applyBorder="1" applyAlignment="1">
      <alignment horizontal="left"/>
    </xf>
    <xf numFmtId="165" fontId="6" fillId="0" borderId="1" xfId="0" applyNumberFormat="1" applyFont="1" applyFill="1" applyBorder="1" applyAlignment="1"/>
    <xf numFmtId="165" fontId="6" fillId="0" borderId="5" xfId="0" applyNumberFormat="1" applyFont="1" applyFill="1" applyBorder="1" applyAlignment="1"/>
    <xf numFmtId="171" fontId="6" fillId="0" borderId="1" xfId="0" applyNumberFormat="1" applyFont="1" applyFill="1" applyBorder="1" applyAlignment="1"/>
    <xf numFmtId="171" fontId="6" fillId="0" borderId="5" xfId="0" applyNumberFormat="1" applyFont="1" applyFill="1" applyBorder="1" applyAlignment="1"/>
    <xf numFmtId="0" fontId="42" fillId="7" borderId="0" xfId="0" applyFont="1" applyFill="1" applyBorder="1" applyAlignment="1">
      <alignment horizontal="center" vertical="center" wrapText="1"/>
    </xf>
    <xf numFmtId="171" fontId="5" fillId="0" borderId="0" xfId="0" applyNumberFormat="1" applyFont="1" applyAlignment="1">
      <alignment horizontal="left"/>
    </xf>
    <xf numFmtId="174" fontId="4" fillId="0" borderId="0" xfId="0" applyNumberFormat="1" applyFont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47" fillId="0" borderId="0" xfId="0" applyFont="1"/>
    <xf numFmtId="4" fontId="47" fillId="0" borderId="0" xfId="0" applyNumberFormat="1" applyFont="1"/>
    <xf numFmtId="9" fontId="47" fillId="0" borderId="0" xfId="11" applyNumberFormat="1" applyFont="1"/>
    <xf numFmtId="9" fontId="47" fillId="0" borderId="0" xfId="11" applyFont="1"/>
    <xf numFmtId="2" fontId="47" fillId="0" borderId="0" xfId="0" applyNumberFormat="1" applyFont="1"/>
    <xf numFmtId="0" fontId="47" fillId="0" borderId="0" xfId="0" applyFont="1" applyBorder="1"/>
    <xf numFmtId="0" fontId="48" fillId="11" borderId="0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170" fontId="47" fillId="0" borderId="0" xfId="0" applyNumberFormat="1" applyFont="1" applyFill="1" applyBorder="1"/>
    <xf numFmtId="170" fontId="47" fillId="0" borderId="0" xfId="0" applyNumberFormat="1" applyFont="1" applyBorder="1"/>
    <xf numFmtId="3" fontId="47" fillId="0" borderId="0" xfId="0" applyNumberFormat="1" applyFont="1" applyBorder="1"/>
    <xf numFmtId="0" fontId="47" fillId="0" borderId="0" xfId="0" applyFont="1" applyFill="1" applyBorder="1"/>
    <xf numFmtId="174" fontId="47" fillId="0" borderId="0" xfId="0" applyNumberFormat="1" applyFont="1" applyBorder="1"/>
    <xf numFmtId="0" fontId="49" fillId="0" borderId="0" xfId="0" applyFont="1" applyBorder="1" applyAlignment="1">
      <alignment horizontal="left"/>
    </xf>
    <xf numFmtId="0" fontId="48" fillId="0" borderId="0" xfId="0" applyFont="1" applyBorder="1" applyAlignment="1">
      <alignment horizontal="left"/>
    </xf>
    <xf numFmtId="0" fontId="47" fillId="7" borderId="0" xfId="0" applyFont="1" applyFill="1" applyBorder="1"/>
    <xf numFmtId="0" fontId="48" fillId="7" borderId="0" xfId="0" applyFont="1" applyFill="1" applyBorder="1" applyAlignment="1">
      <alignment horizontal="center" vertical="center" wrapText="1"/>
    </xf>
    <xf numFmtId="165" fontId="48" fillId="7" borderId="0" xfId="0" applyNumberFormat="1" applyFont="1" applyFill="1" applyBorder="1"/>
    <xf numFmtId="0" fontId="48" fillId="0" borderId="0" xfId="0" applyFont="1" applyBorder="1"/>
    <xf numFmtId="1" fontId="47" fillId="0" borderId="0" xfId="0" applyNumberFormat="1" applyFont="1" applyBorder="1"/>
    <xf numFmtId="165" fontId="48" fillId="0" borderId="0" xfId="0" applyNumberFormat="1" applyFont="1" applyFill="1" applyBorder="1"/>
    <xf numFmtId="3" fontId="48" fillId="0" borderId="0" xfId="0" applyNumberFormat="1" applyFont="1" applyBorder="1"/>
    <xf numFmtId="167" fontId="47" fillId="0" borderId="0" xfId="11" applyNumberFormat="1" applyFont="1" applyBorder="1"/>
    <xf numFmtId="0" fontId="0" fillId="7" borderId="0" xfId="0" applyFill="1" applyBorder="1"/>
    <xf numFmtId="9" fontId="47" fillId="0" borderId="0" xfId="0" applyNumberFormat="1" applyFont="1" applyBorder="1"/>
    <xf numFmtId="9" fontId="47" fillId="0" borderId="0" xfId="11" applyFont="1" applyBorder="1"/>
    <xf numFmtId="165" fontId="47" fillId="0" borderId="0" xfId="0" applyNumberFormat="1" applyFont="1" applyBorder="1"/>
    <xf numFmtId="0" fontId="5" fillId="0" borderId="0" xfId="0" applyFont="1" applyAlignment="1"/>
    <xf numFmtId="0" fontId="24" fillId="0" borderId="0" xfId="0" applyFont="1" applyAlignment="1"/>
    <xf numFmtId="0" fontId="5" fillId="7" borderId="0" xfId="0" applyFont="1" applyFill="1" applyAlignment="1"/>
    <xf numFmtId="0" fontId="4" fillId="7" borderId="0" xfId="0" applyFont="1" applyFill="1" applyAlignment="1">
      <alignment horizontal="left"/>
    </xf>
    <xf numFmtId="0" fontId="6" fillId="7" borderId="5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/>
    </xf>
    <xf numFmtId="169" fontId="4" fillId="7" borderId="0" xfId="0" applyNumberFormat="1" applyFont="1" applyFill="1" applyBorder="1"/>
    <xf numFmtId="0" fontId="0" fillId="7" borderId="0" xfId="0" applyFill="1" applyAlignment="1">
      <alignment vertical="center"/>
    </xf>
    <xf numFmtId="0" fontId="6" fillId="7" borderId="31" xfId="0" applyFont="1" applyFill="1" applyBorder="1" applyAlignment="1">
      <alignment horizontal="center" vertical="center"/>
    </xf>
    <xf numFmtId="169" fontId="4" fillId="7" borderId="25" xfId="0" applyNumberFormat="1" applyFont="1" applyFill="1" applyBorder="1" applyAlignment="1">
      <alignment vertical="center"/>
    </xf>
    <xf numFmtId="169" fontId="4" fillId="7" borderId="82" xfId="0" applyNumberFormat="1" applyFont="1" applyFill="1" applyBorder="1" applyAlignment="1">
      <alignment vertical="center"/>
    </xf>
    <xf numFmtId="0" fontId="16" fillId="7" borderId="1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vertical="center"/>
    </xf>
    <xf numFmtId="0" fontId="23" fillId="7" borderId="87" xfId="0" applyFont="1" applyFill="1" applyBorder="1" applyAlignment="1">
      <alignment horizontal="center"/>
    </xf>
    <xf numFmtId="3" fontId="7" fillId="7" borderId="87" xfId="0" applyNumberFormat="1" applyFont="1" applyFill="1" applyBorder="1"/>
    <xf numFmtId="3" fontId="0" fillId="0" borderId="87" xfId="0" applyNumberFormat="1" applyFill="1" applyBorder="1"/>
    <xf numFmtId="3" fontId="4" fillId="0" borderId="87" xfId="0" applyNumberFormat="1" applyFont="1" applyFill="1" applyBorder="1"/>
    <xf numFmtId="9" fontId="0" fillId="0" borderId="87" xfId="0" applyNumberFormat="1" applyFill="1" applyBorder="1"/>
    <xf numFmtId="0" fontId="6" fillId="0" borderId="103" xfId="0" applyFont="1" applyFill="1" applyBorder="1"/>
    <xf numFmtId="9" fontId="0" fillId="0" borderId="104" xfId="0" applyNumberFormat="1" applyFill="1" applyBorder="1"/>
    <xf numFmtId="0" fontId="4" fillId="0" borderId="105" xfId="0" applyFont="1" applyFill="1" applyBorder="1"/>
    <xf numFmtId="9" fontId="0" fillId="0" borderId="106" xfId="0" applyNumberFormat="1" applyFill="1" applyBorder="1"/>
    <xf numFmtId="9" fontId="0" fillId="0" borderId="82" xfId="0" applyNumberFormat="1" applyFill="1" applyBorder="1"/>
    <xf numFmtId="0" fontId="3" fillId="12" borderId="87" xfId="0" applyFont="1" applyFill="1" applyBorder="1" applyAlignment="1">
      <alignment horizontal="center" vertical="center" wrapText="1"/>
    </xf>
    <xf numFmtId="0" fontId="3" fillId="12" borderId="104" xfId="0" applyFont="1" applyFill="1" applyBorder="1" applyAlignment="1">
      <alignment horizontal="center" vertical="center" wrapText="1"/>
    </xf>
    <xf numFmtId="0" fontId="3" fillId="12" borderId="85" xfId="0" applyFont="1" applyFill="1" applyBorder="1" applyAlignment="1">
      <alignment horizontal="center" vertical="center" wrapText="1"/>
    </xf>
    <xf numFmtId="0" fontId="3" fillId="12" borderId="86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170" fontId="32" fillId="12" borderId="86" xfId="0" applyNumberFormat="1" applyFont="1" applyFill="1" applyBorder="1"/>
    <xf numFmtId="0" fontId="21" fillId="12" borderId="87" xfId="0" applyFont="1" applyFill="1" applyBorder="1" applyAlignment="1">
      <alignment horizontal="center" vertical="center" wrapText="1"/>
    </xf>
    <xf numFmtId="174" fontId="46" fillId="12" borderId="87" xfId="0" applyNumberFormat="1" applyFont="1" applyFill="1" applyBorder="1"/>
    <xf numFmtId="0" fontId="3" fillId="12" borderId="85" xfId="0" applyFont="1" applyFill="1" applyBorder="1" applyAlignment="1">
      <alignment horizontal="center"/>
    </xf>
    <xf numFmtId="0" fontId="3" fillId="12" borderId="85" xfId="0" applyFont="1" applyFill="1" applyBorder="1" applyAlignment="1">
      <alignment horizontal="center" vertical="center"/>
    </xf>
    <xf numFmtId="0" fontId="3" fillId="12" borderId="86" xfId="0" applyFont="1" applyFill="1" applyBorder="1" applyAlignment="1">
      <alignment horizontal="left" vertical="center" wrapText="1"/>
    </xf>
    <xf numFmtId="175" fontId="4" fillId="0" borderId="25" xfId="16" applyNumberFormat="1" applyFont="1" applyFill="1" applyBorder="1"/>
    <xf numFmtId="175" fontId="4" fillId="0" borderId="84" xfId="16" applyNumberFormat="1" applyFont="1" applyFill="1" applyBorder="1"/>
    <xf numFmtId="175" fontId="6" fillId="0" borderId="1" xfId="16" applyNumberFormat="1" applyFont="1" applyFill="1" applyBorder="1" applyAlignment="1">
      <alignment horizontal="left" vertical="center" wrapText="1"/>
    </xf>
    <xf numFmtId="175" fontId="6" fillId="0" borderId="1" xfId="16" applyNumberFormat="1" applyFont="1" applyFill="1" applyBorder="1"/>
    <xf numFmtId="175" fontId="6" fillId="0" borderId="5" xfId="16" applyNumberFormat="1" applyFont="1" applyFill="1" applyBorder="1"/>
    <xf numFmtId="175" fontId="6" fillId="0" borderId="7" xfId="16" applyNumberFormat="1" applyFont="1" applyFill="1" applyBorder="1"/>
    <xf numFmtId="175" fontId="6" fillId="0" borderId="83" xfId="16" applyNumberFormat="1" applyFont="1" applyFill="1" applyBorder="1"/>
    <xf numFmtId="175" fontId="6" fillId="0" borderId="1" xfId="16" applyNumberFormat="1" applyFont="1" applyFill="1" applyBorder="1" applyAlignment="1">
      <alignment horizontal="right"/>
    </xf>
    <xf numFmtId="175" fontId="6" fillId="0" borderId="5" xfId="16" applyNumberFormat="1" applyFont="1" applyFill="1" applyBorder="1" applyAlignment="1">
      <alignment horizontal="right"/>
    </xf>
    <xf numFmtId="174" fontId="7" fillId="0" borderId="107" xfId="0" applyNumberFormat="1" applyFont="1" applyFill="1" applyBorder="1"/>
    <xf numFmtId="165" fontId="6" fillId="0" borderId="80" xfId="0" applyNumberFormat="1" applyFont="1" applyFill="1" applyBorder="1"/>
    <xf numFmtId="0" fontId="50" fillId="0" borderId="0" xfId="0" applyFont="1" applyBorder="1" applyAlignment="1">
      <alignment horizontal="center" vertical="center" wrapText="1"/>
    </xf>
    <xf numFmtId="3" fontId="4" fillId="0" borderId="106" xfId="0" applyNumberFormat="1" applyFont="1" applyFill="1" applyBorder="1"/>
    <xf numFmtId="0" fontId="0" fillId="0" borderId="87" xfId="0" applyFill="1" applyBorder="1" applyAlignment="1">
      <alignment horizontal="center"/>
    </xf>
    <xf numFmtId="0" fontId="4" fillId="0" borderId="87" xfId="0" applyFont="1" applyFill="1" applyBorder="1" applyAlignment="1">
      <alignment horizontal="center"/>
    </xf>
    <xf numFmtId="0" fontId="3" fillId="12" borderId="88" xfId="0" applyFont="1" applyFill="1" applyBorder="1" applyAlignment="1">
      <alignment horizontal="center" vertical="center" wrapText="1"/>
    </xf>
    <xf numFmtId="0" fontId="3" fillId="12" borderId="89" xfId="0" applyFont="1" applyFill="1" applyBorder="1" applyAlignment="1">
      <alignment horizontal="center" vertical="center" wrapText="1"/>
    </xf>
    <xf numFmtId="0" fontId="3" fillId="12" borderId="87" xfId="0" applyFont="1" applyFill="1" applyBorder="1" applyAlignment="1">
      <alignment horizontal="center" vertical="center" wrapText="1"/>
    </xf>
    <xf numFmtId="0" fontId="3" fillId="12" borderId="90" xfId="0" applyFont="1" applyFill="1" applyBorder="1" applyAlignment="1">
      <alignment horizontal="center" vertical="center" wrapText="1"/>
    </xf>
    <xf numFmtId="0" fontId="3" fillId="12" borderId="10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4" fillId="0" borderId="58" xfId="0" applyFont="1" applyFill="1" applyBorder="1" applyAlignment="1">
      <alignment horizontal="center"/>
    </xf>
    <xf numFmtId="0" fontId="32" fillId="12" borderId="85" xfId="0" applyFont="1" applyFill="1" applyBorder="1" applyAlignment="1">
      <alignment horizontal="center"/>
    </xf>
    <xf numFmtId="0" fontId="32" fillId="12" borderId="86" xfId="0" applyFont="1" applyFill="1" applyBorder="1" applyAlignment="1">
      <alignment horizontal="center"/>
    </xf>
    <xf numFmtId="0" fontId="4" fillId="0" borderId="91" xfId="0" applyFont="1" applyFill="1" applyBorder="1" applyAlignment="1">
      <alignment horizontal="center"/>
    </xf>
    <xf numFmtId="0" fontId="4" fillId="0" borderId="92" xfId="0" applyFont="1" applyFill="1" applyBorder="1" applyAlignment="1">
      <alignment horizontal="center"/>
    </xf>
    <xf numFmtId="0" fontId="23" fillId="7" borderId="87" xfId="0" applyFont="1" applyFill="1" applyBorder="1" applyAlignment="1">
      <alignment horizontal="left"/>
    </xf>
    <xf numFmtId="0" fontId="46" fillId="12" borderId="8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1" fillId="12" borderId="93" xfId="0" applyFont="1" applyFill="1" applyBorder="1" applyAlignment="1">
      <alignment horizontal="center" vertical="center" wrapText="1"/>
    </xf>
    <xf numFmtId="0" fontId="21" fillId="12" borderId="94" xfId="0" applyFont="1" applyFill="1" applyBorder="1" applyAlignment="1">
      <alignment horizontal="center" vertical="center" wrapText="1"/>
    </xf>
    <xf numFmtId="0" fontId="21" fillId="12" borderId="9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96" xfId="0" applyFont="1" applyFill="1" applyBorder="1" applyAlignment="1">
      <alignment horizontal="center"/>
    </xf>
    <xf numFmtId="0" fontId="7" fillId="0" borderId="85" xfId="0" applyFont="1" applyFill="1" applyBorder="1" applyAlignment="1">
      <alignment horizontal="center"/>
    </xf>
    <xf numFmtId="0" fontId="7" fillId="0" borderId="86" xfId="0" applyFont="1" applyFill="1" applyBorder="1" applyAlignment="1">
      <alignment horizontal="center"/>
    </xf>
    <xf numFmtId="0" fontId="4" fillId="0" borderId="97" xfId="0" applyFont="1" applyFill="1" applyBorder="1" applyAlignment="1">
      <alignment horizontal="center"/>
    </xf>
    <xf numFmtId="0" fontId="4" fillId="0" borderId="9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32" fillId="8" borderId="99" xfId="0" applyFont="1" applyFill="1" applyBorder="1" applyAlignment="1">
      <alignment horizontal="center"/>
    </xf>
    <xf numFmtId="0" fontId="32" fillId="8" borderId="54" xfId="0" applyFont="1" applyFill="1" applyBorder="1" applyAlignment="1">
      <alignment horizontal="center"/>
    </xf>
    <xf numFmtId="0" fontId="32" fillId="8" borderId="99" xfId="0" applyFont="1" applyFill="1" applyBorder="1" applyAlignment="1">
      <alignment horizontal="center" wrapText="1"/>
    </xf>
    <xf numFmtId="0" fontId="32" fillId="8" borderId="54" xfId="0" applyFont="1" applyFill="1" applyBorder="1" applyAlignment="1">
      <alignment horizontal="center" wrapText="1"/>
    </xf>
    <xf numFmtId="0" fontId="32" fillId="8" borderId="57" xfId="0" applyFont="1" applyFill="1" applyBorder="1" applyAlignment="1">
      <alignment horizontal="center" wrapText="1"/>
    </xf>
    <xf numFmtId="0" fontId="32" fillId="8" borderId="100" xfId="0" applyFont="1" applyFill="1" applyBorder="1" applyAlignment="1">
      <alignment horizontal="center"/>
    </xf>
    <xf numFmtId="0" fontId="31" fillId="8" borderId="100" xfId="0" applyFont="1" applyFill="1" applyBorder="1" applyAlignment="1">
      <alignment horizontal="center"/>
    </xf>
    <xf numFmtId="0" fontId="31" fillId="8" borderId="101" xfId="0" applyFont="1" applyFill="1" applyBorder="1" applyAlignment="1">
      <alignment horizontal="center"/>
    </xf>
    <xf numFmtId="0" fontId="32" fillId="8" borderId="102" xfId="0" applyFont="1" applyFill="1" applyBorder="1" applyAlignment="1">
      <alignment horizontal="center"/>
    </xf>
    <xf numFmtId="0" fontId="32" fillId="8" borderId="99" xfId="0" applyFont="1" applyFill="1" applyBorder="1" applyAlignment="1">
      <alignment horizontal="center" vertical="center" wrapText="1"/>
    </xf>
    <xf numFmtId="0" fontId="31" fillId="8" borderId="54" xfId="0" applyFont="1" applyFill="1" applyBorder="1" applyAlignment="1">
      <alignment wrapText="1"/>
    </xf>
    <xf numFmtId="0" fontId="31" fillId="8" borderId="57" xfId="0" applyFont="1" applyFill="1" applyBorder="1" applyAlignment="1">
      <alignment wrapText="1"/>
    </xf>
    <xf numFmtId="0" fontId="4" fillId="7" borderId="97" xfId="0" applyFont="1" applyFill="1" applyBorder="1" applyAlignment="1">
      <alignment horizontal="center" vertical="center"/>
    </xf>
    <xf numFmtId="0" fontId="4" fillId="7" borderId="98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left"/>
    </xf>
    <xf numFmtId="0" fontId="6" fillId="0" borderId="1" xfId="0" applyFont="1" applyBorder="1" applyAlignment="1">
      <alignment wrapText="1"/>
    </xf>
    <xf numFmtId="175" fontId="6" fillId="0" borderId="1" xfId="16" applyNumberFormat="1" applyFont="1" applyFill="1" applyBorder="1" applyAlignment="1">
      <alignment vertical="center"/>
    </xf>
    <xf numFmtId="175" fontId="6" fillId="0" borderId="5" xfId="16" applyNumberFormat="1" applyFont="1" applyFill="1" applyBorder="1" applyAlignment="1">
      <alignment vertical="center"/>
    </xf>
  </cellXfs>
  <cellStyles count="17">
    <cellStyle name="Diseño" xfId="1"/>
    <cellStyle name="Euro" xfId="2"/>
    <cellStyle name="Millares" xfId="16" builtinId="3"/>
    <cellStyle name="Millares 2" xfId="3"/>
    <cellStyle name="Millares 2 2" xfId="4"/>
    <cellStyle name="Millares 3" xfId="5"/>
    <cellStyle name="Normal" xfId="0" builtinId="0"/>
    <cellStyle name="Normal 2" xfId="6"/>
    <cellStyle name="Normal 2 2" xfId="7"/>
    <cellStyle name="Normal 3" xfId="8"/>
    <cellStyle name="Normal 4" xfId="9"/>
    <cellStyle name="Normal 5" xfId="10"/>
    <cellStyle name="Porcentaje" xfId="11" builtinId="5"/>
    <cellStyle name="Porcentaje 2" xfId="12"/>
    <cellStyle name="Porcentaje 2 2" xfId="13"/>
    <cellStyle name="Porcentaje 3" xfId="14"/>
    <cellStyle name="Porcentual 2" xfId="15"/>
  </cellStyles>
  <dxfs count="0"/>
  <tableStyles count="0" defaultTableStyle="TableStyleMedium9" defaultPivotStyle="PivotStyleLight16"/>
  <colors>
    <mruColors>
      <color rgb="FF3798AF"/>
      <color rgb="FF003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u="none" strike="noStrike" baseline="0">
                <a:solidFill>
                  <a:srgbClr val="FFFFFF"/>
                </a:solidFill>
                <a:latin typeface="Calibri"/>
              </a:rPr>
              <a:t>INVERSIONES POR SECTOR* </a:t>
            </a:r>
          </a:p>
        </c:rich>
      </c:tx>
      <c:layout>
        <c:manualLayout>
          <c:xMode val="edge"/>
          <c:yMode val="edge"/>
          <c:x val="0.29441535544097591"/>
          <c:y val="3.4024820971452645E-2"/>
        </c:manualLayout>
      </c:layout>
      <c:overlay val="0"/>
      <c:spPr>
        <a:solidFill>
          <a:srgbClr val="3798AF"/>
        </a:solidFill>
      </c:spPr>
    </c:title>
    <c:autoTitleDeleted val="0"/>
    <c:plotArea>
      <c:layout>
        <c:manualLayout>
          <c:layoutTarget val="inner"/>
          <c:xMode val="edge"/>
          <c:yMode val="edge"/>
          <c:x val="0.15773503206972866"/>
          <c:y val="0.19462196844567797"/>
          <c:w val="0.79873821063803696"/>
          <c:h val="0.584163164821582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'8.1'!$C$3</c:f>
              <c:strCache>
                <c:ptCount val="1"/>
                <c:pt idx="0">
                  <c:v>Empresas Privadas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dLbl>
              <c:idx val="0"/>
              <c:numFmt formatCode="#\ ###\ ###\ 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#\ ###\ ###\ 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#\ ###\ ###\ 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'8.1'!$B$5:$B$7</c:f>
              <c:strCache>
                <c:ptCount val="3"/>
                <c:pt idx="0">
                  <c:v>Generadoras</c:v>
                </c:pt>
                <c:pt idx="1">
                  <c:v>Transmisoras</c:v>
                </c:pt>
                <c:pt idx="2">
                  <c:v>Distribuidoras</c:v>
                </c:pt>
              </c:strCache>
            </c:strRef>
          </c:cat>
          <c:val>
            <c:numRef>
              <c:f>'8.1'!$C$5:$C$7</c:f>
              <c:numCache>
                <c:formatCode>#,##0</c:formatCode>
                <c:ptCount val="3"/>
                <c:pt idx="0">
                  <c:v>177582.05255853527</c:v>
                </c:pt>
                <c:pt idx="1">
                  <c:v>152234.25350425474</c:v>
                </c:pt>
                <c:pt idx="2">
                  <c:v>118562.70805092556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290-405F-8B72-808179FFF408}"/>
            </c:ext>
          </c:extLst>
        </c:ser>
        <c:ser>
          <c:idx val="1"/>
          <c:order val="1"/>
          <c:tx>
            <c:strRef>
              <c:f>'8.1'!$D$3</c:f>
              <c:strCache>
                <c:ptCount val="1"/>
                <c:pt idx="0">
                  <c:v>Empresas Estatales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3.375212616189474E-6"/>
                  <c:y val="4.5432746832571851E-3"/>
                </c:manualLayout>
              </c:layout>
              <c:numFmt formatCode="#\ ###\ ###\ 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90-405F-8B72-808179FFF408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90-405F-8B72-808179FFF408}"/>
                </c:ext>
              </c:extLst>
            </c:dLbl>
            <c:dLbl>
              <c:idx val="2"/>
              <c:layout>
                <c:manualLayout>
                  <c:x val="2.252748441789867E-3"/>
                  <c:y val="-4.4711155293400744E-2"/>
                </c:manualLayout>
              </c:layout>
              <c:numFmt formatCode="#\ ###\ ###\ 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290-405F-8B72-808179FFF40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'8.1'!$B$5:$B$7</c:f>
              <c:strCache>
                <c:ptCount val="3"/>
                <c:pt idx="0">
                  <c:v>Generadoras</c:v>
                </c:pt>
                <c:pt idx="1">
                  <c:v>Transmisoras</c:v>
                </c:pt>
                <c:pt idx="2">
                  <c:v>Distribuidoras</c:v>
                </c:pt>
              </c:strCache>
            </c:strRef>
          </c:cat>
          <c:val>
            <c:numRef>
              <c:f>'8.1'!$D$5:$D$7</c:f>
              <c:numCache>
                <c:formatCode>#,##0</c:formatCode>
                <c:ptCount val="3"/>
                <c:pt idx="0">
                  <c:v>19748.448735896869</c:v>
                </c:pt>
                <c:pt idx="2">
                  <c:v>150256.02725612582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290-405F-8B72-808179FFF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672128"/>
        <c:axId val="196723072"/>
      </c:barChart>
      <c:catAx>
        <c:axId val="1966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967230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96723072"/>
        <c:scaling>
          <c:orientation val="minMax"/>
          <c:max val="3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Miles US$</a:t>
                </a:r>
              </a:p>
            </c:rich>
          </c:tx>
          <c:layout>
            <c:manualLayout>
              <c:xMode val="edge"/>
              <c:yMode val="edge"/>
              <c:x val="1.1672195797860293E-2"/>
              <c:y val="0.41984867632286704"/>
            </c:manualLayout>
          </c:layout>
          <c:overlay val="0"/>
        </c:title>
        <c:numFmt formatCode="#\ ###\ ###\ 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96672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964404830106895"/>
          <c:y val="0.91346424289556405"/>
          <c:w val="0.62893214490320681"/>
          <c:h val="7.0513269174686477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PE" sz="1100"/>
              <a:t>EMPRESAS</a:t>
            </a:r>
            <a:r>
              <a:rPr lang="es-PE" sz="1100" baseline="0"/>
              <a:t> TRANSMISORAS CON MAYOR INVERSIÓN</a:t>
            </a:r>
            <a:endParaRPr lang="es-PE" sz="1100"/>
          </a:p>
        </c:rich>
      </c:tx>
      <c:layout>
        <c:manualLayout>
          <c:xMode val="edge"/>
          <c:yMode val="edge"/>
          <c:x val="0.3064828886203278"/>
          <c:y val="4.5285046860224519E-2"/>
        </c:manualLayout>
      </c:layout>
      <c:overlay val="0"/>
      <c:spPr>
        <a:solidFill>
          <a:srgbClr val="3798AF"/>
        </a:solidFill>
      </c:spPr>
    </c:title>
    <c:autoTitleDeleted val="0"/>
    <c:plotArea>
      <c:layout>
        <c:manualLayout>
          <c:layoutTarget val="inner"/>
          <c:xMode val="edge"/>
          <c:yMode val="edge"/>
          <c:x val="0.30488544325463379"/>
          <c:y val="0.17911765460093707"/>
          <c:w val="0.62864375525152094"/>
          <c:h val="0.701814927020713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'8.6'!$C$32:$C$36</c:f>
              <c:strCache>
                <c:ptCount val="5"/>
                <c:pt idx="0">
                  <c:v>Transmantaro</c:v>
                </c:pt>
                <c:pt idx="1">
                  <c:v>Tesur</c:v>
                </c:pt>
                <c:pt idx="2">
                  <c:v>Rep</c:v>
                </c:pt>
                <c:pt idx="3">
                  <c:v>Terna Plus S.R.L.</c:v>
                </c:pt>
                <c:pt idx="4">
                  <c:v>Redesur</c:v>
                </c:pt>
              </c:strCache>
            </c:strRef>
          </c:cat>
          <c:val>
            <c:numRef>
              <c:f>'8.6'!$E$32:$E$36</c:f>
              <c:numCache>
                <c:formatCode>_-* #\ ##0.00\ _€_-;\-* #\ ##0.00\ _€_-;_-* "-"\ _€_-;_-@_-</c:formatCode>
                <c:ptCount val="5"/>
                <c:pt idx="0">
                  <c:v>90987.65</c:v>
                </c:pt>
                <c:pt idx="1">
                  <c:v>23308.993896</c:v>
                </c:pt>
                <c:pt idx="2">
                  <c:v>21785.650000000005</c:v>
                </c:pt>
                <c:pt idx="3">
                  <c:v>10787.987233046631</c:v>
                </c:pt>
                <c:pt idx="4">
                  <c:v>4356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A4-4CE9-887C-4F726F4F9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198097536"/>
        <c:axId val="198107520"/>
      </c:barChart>
      <c:catAx>
        <c:axId val="198097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98107520"/>
        <c:crosses val="autoZero"/>
        <c:auto val="1"/>
        <c:lblAlgn val="ctr"/>
        <c:lblOffset val="100"/>
        <c:noMultiLvlLbl val="0"/>
      </c:catAx>
      <c:valAx>
        <c:axId val="198107520"/>
        <c:scaling>
          <c:orientation val="minMax"/>
          <c:max val="95000"/>
        </c:scaling>
        <c:delete val="0"/>
        <c:axPos val="b"/>
        <c:majorGridlines>
          <c:spPr>
            <a:ln>
              <a:solidFill>
                <a:schemeClr val="bg1">
                  <a:lumMod val="50000"/>
                  <a:alpha val="39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Miles US$ </a:t>
                </a:r>
              </a:p>
            </c:rich>
          </c:tx>
          <c:layout/>
          <c:overlay val="0"/>
        </c:title>
        <c:numFmt formatCode="_-* #\ ##0.00\ _€_-;\-* #\ ##0.00\ _€_-;_-* &quot;-&quot;\ _€_-;_-@_-" sourceLinked="1"/>
        <c:majorTickMark val="out"/>
        <c:minorTickMark val="none"/>
        <c:tickLblPos val="nextTo"/>
        <c:spPr>
          <a:ln>
            <a:solidFill>
              <a:schemeClr val="bg1">
                <a:lumMod val="65000"/>
                <a:alpha val="32000"/>
              </a:schemeClr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980975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PE" sz="1100"/>
              <a:t>EMPRESAS DISTRIBUIDORAS CON MAYOR INVERSIÓN</a:t>
            </a:r>
          </a:p>
        </c:rich>
      </c:tx>
      <c:layout>
        <c:manualLayout>
          <c:xMode val="edge"/>
          <c:yMode val="edge"/>
          <c:x val="0.29004275186650919"/>
          <c:y val="2.626007658674057E-2"/>
        </c:manualLayout>
      </c:layout>
      <c:overlay val="0"/>
      <c:spPr>
        <a:solidFill>
          <a:srgbClr val="3798AF"/>
        </a:solidFill>
      </c:spPr>
    </c:title>
    <c:autoTitleDeleted val="0"/>
    <c:plotArea>
      <c:layout>
        <c:manualLayout>
          <c:layoutTarget val="inner"/>
          <c:xMode val="edge"/>
          <c:yMode val="edge"/>
          <c:x val="0.30488544325463379"/>
          <c:y val="0.17911765460093707"/>
          <c:w val="0.62864375525152094"/>
          <c:h val="0.701814927020713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'8.6'!$C$62:$C$66</c:f>
              <c:strCache>
                <c:ptCount val="5"/>
                <c:pt idx="0">
                  <c:v>Luz del Sur S.A.A.</c:v>
                </c:pt>
                <c:pt idx="1">
                  <c:v>Electro Oriente S.A.</c:v>
                </c:pt>
                <c:pt idx="2">
                  <c:v>Electronoroeste S.A.</c:v>
                </c:pt>
                <c:pt idx="3">
                  <c:v>Sociedad Eléctrica del Sur Oeste S.A.</c:v>
                </c:pt>
                <c:pt idx="4">
                  <c:v>Electro Sur Este S.A.A.</c:v>
                </c:pt>
              </c:strCache>
            </c:strRef>
          </c:cat>
          <c:val>
            <c:numRef>
              <c:f>'8.6'!$E$62:$E$66</c:f>
              <c:numCache>
                <c:formatCode>_-* #\ ##0.00\ _€_-;\-* #\ ##0.00\ _€_-;_-* "-"\ _€_-;_-@_-</c:formatCode>
                <c:ptCount val="5"/>
                <c:pt idx="0">
                  <c:v>113504.8</c:v>
                </c:pt>
                <c:pt idx="1">
                  <c:v>27869.586228200445</c:v>
                </c:pt>
                <c:pt idx="2">
                  <c:v>25562.104357693526</c:v>
                </c:pt>
                <c:pt idx="3">
                  <c:v>22775.14573487348</c:v>
                </c:pt>
                <c:pt idx="4">
                  <c:v>16661.817142881126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BD-4DB1-8143-A25A42AAC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198116096"/>
        <c:axId val="198117632"/>
      </c:barChart>
      <c:catAx>
        <c:axId val="198116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98117632"/>
        <c:crosses val="autoZero"/>
        <c:auto val="1"/>
        <c:lblAlgn val="ctr"/>
        <c:lblOffset val="100"/>
        <c:noMultiLvlLbl val="0"/>
      </c:catAx>
      <c:valAx>
        <c:axId val="198117632"/>
        <c:scaling>
          <c:orientation val="minMax"/>
          <c:max val="120000"/>
        </c:scaling>
        <c:delete val="0"/>
        <c:axPos val="b"/>
        <c:majorGridlines>
          <c:spPr>
            <a:ln>
              <a:solidFill>
                <a:schemeClr val="bg1">
                  <a:lumMod val="50000"/>
                  <a:alpha val="39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Miles US$ </a:t>
                </a:r>
              </a:p>
            </c:rich>
          </c:tx>
          <c:layout/>
          <c:overlay val="0"/>
        </c:title>
        <c:numFmt formatCode="_-* #\ ##0.00\ _€_-;\-* #\ ##0.00\ _€_-;_-* &quot;-&quot;\ _€_-;_-@_-" sourceLinked="1"/>
        <c:majorTickMark val="out"/>
        <c:minorTickMark val="none"/>
        <c:tickLblPos val="nextTo"/>
        <c:spPr>
          <a:ln>
            <a:solidFill>
              <a:schemeClr val="bg1">
                <a:lumMod val="65000"/>
                <a:alpha val="32000"/>
              </a:schemeClr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981160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PE" sz="1100"/>
              <a:t>INVERSIONES POR TIPO</a:t>
            </a:r>
            <a:r>
              <a:rPr lang="es-PE" sz="1100" baseline="0"/>
              <a:t> DE ACTIVIDAD DE LA EMPRESA</a:t>
            </a:r>
            <a:r>
              <a:rPr lang="es-PE" sz="1100"/>
              <a:t>*</a:t>
            </a:r>
          </a:p>
        </c:rich>
      </c:tx>
      <c:layout>
        <c:manualLayout>
          <c:xMode val="edge"/>
          <c:yMode val="edge"/>
          <c:x val="0.23289488476672288"/>
          <c:y val="2.8943029180176008E-2"/>
        </c:manualLayout>
      </c:layout>
      <c:overlay val="0"/>
      <c:spPr>
        <a:solidFill>
          <a:srgbClr val="3798AF"/>
        </a:solidFill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15668357584793"/>
          <c:y val="0.24064171122994651"/>
          <c:w val="0.67874556245072704"/>
          <c:h val="0.73376507780361655"/>
        </c:manualLayout>
      </c:layout>
      <c:pie3D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BA1-4EAB-B266-B431DE6AD913}"/>
              </c:ext>
            </c:extLst>
          </c:dPt>
          <c:dPt>
            <c:idx val="1"/>
            <c:bubble3D val="0"/>
            <c:explosion val="10"/>
            <c:spPr>
              <a:solidFill>
                <a:schemeClr val="accent3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BA1-4EAB-B266-B431DE6AD913}"/>
              </c:ext>
            </c:extLst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BA1-4EAB-B266-B431DE6AD913}"/>
              </c:ext>
            </c:extLst>
          </c:dPt>
          <c:dLbls>
            <c:dLbl>
              <c:idx val="0"/>
              <c:layout>
                <c:manualLayout>
                  <c:x val="1.5119723933614972E-2"/>
                  <c:y val="-1.9630547911614855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A1-4EAB-B266-B431DE6AD913}"/>
                </c:ext>
              </c:extLst>
            </c:dLbl>
            <c:dLbl>
              <c:idx val="1"/>
              <c:layout>
                <c:manualLayout>
                  <c:x val="0.13502935593722526"/>
                  <c:y val="-4.2546992050008677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A1-4EAB-B266-B431DE6AD913}"/>
                </c:ext>
              </c:extLst>
            </c:dLbl>
            <c:dLbl>
              <c:idx val="2"/>
              <c:layout>
                <c:manualLayout>
                  <c:x val="-5.2601749820817799E-2"/>
                  <c:y val="3.4523081140603963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Distribuidoras
43%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DBA1-4EAB-B266-B431DE6AD91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'8.1'!$B$5:$B$7</c:f>
              <c:strCache>
                <c:ptCount val="3"/>
                <c:pt idx="0">
                  <c:v>Generadoras</c:v>
                </c:pt>
                <c:pt idx="1">
                  <c:v>Transmisoras</c:v>
                </c:pt>
                <c:pt idx="2">
                  <c:v>Distribuidoras</c:v>
                </c:pt>
              </c:strCache>
            </c:strRef>
          </c:cat>
          <c:val>
            <c:numRef>
              <c:f>'8.1'!$E$5:$E$7</c:f>
              <c:numCache>
                <c:formatCode>#,##0</c:formatCode>
                <c:ptCount val="3"/>
                <c:pt idx="0">
                  <c:v>197330.50129443215</c:v>
                </c:pt>
                <c:pt idx="1">
                  <c:v>152234.25350425474</c:v>
                </c:pt>
                <c:pt idx="2">
                  <c:v>268818.73530705139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BA1-4EAB-B266-B431DE6AD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INVERSIÓN PRIVADA</a:t>
            </a:r>
          </a:p>
        </c:rich>
      </c:tx>
      <c:layout>
        <c:manualLayout>
          <c:xMode val="edge"/>
          <c:yMode val="edge"/>
          <c:x val="0.35113175853018369"/>
          <c:y val="2.4132928265856533E-2"/>
        </c:manualLayout>
      </c:layout>
      <c:overlay val="0"/>
      <c:spPr>
        <a:solidFill>
          <a:srgbClr val="3798AF"/>
        </a:solidFill>
      </c:spPr>
    </c:title>
    <c:autoTitleDeleted val="0"/>
    <c:plotArea>
      <c:layout>
        <c:manualLayout>
          <c:layoutTarget val="inner"/>
          <c:xMode val="edge"/>
          <c:yMode val="edge"/>
          <c:x val="0.20244622522142558"/>
          <c:y val="0.14803179867697169"/>
          <c:w val="0.74155761377285456"/>
          <c:h val="0.66314836629673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'8.2'!$J$6</c:f>
              <c:strCache>
                <c:ptCount val="1"/>
                <c:pt idx="0">
                  <c:v>Inversiones eléctricas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'8.2'!$I$8:$I$10</c:f>
              <c:strCache>
                <c:ptCount val="3"/>
                <c:pt idx="0">
                  <c:v>Generación</c:v>
                </c:pt>
                <c:pt idx="1">
                  <c:v>Transmisión</c:v>
                </c:pt>
                <c:pt idx="2">
                  <c:v>Distribución</c:v>
                </c:pt>
              </c:strCache>
            </c:strRef>
          </c:cat>
          <c:val>
            <c:numRef>
              <c:f>'8.2'!$J$8:$J$10</c:f>
              <c:numCache>
                <c:formatCode>#\ ###\ ###\ ##0</c:formatCode>
                <c:ptCount val="3"/>
                <c:pt idx="0">
                  <c:v>144566.07154853531</c:v>
                </c:pt>
                <c:pt idx="1">
                  <c:v>149193.31350425474</c:v>
                </c:pt>
                <c:pt idx="2">
                  <c:v>112679.16537362167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43-4050-A5FC-64BA1C7E58F3}"/>
            </c:ext>
          </c:extLst>
        </c:ser>
        <c:ser>
          <c:idx val="1"/>
          <c:order val="1"/>
          <c:tx>
            <c:strRef>
              <c:f>'8.2'!$K$6</c:f>
              <c:strCache>
                <c:ptCount val="1"/>
                <c:pt idx="0">
                  <c:v>Inversiones no eléctricas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6673631815440549E-4"/>
                  <c:y val="4.4288109298028303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43-4050-A5FC-64BA1C7E58F3}"/>
                </c:ext>
              </c:extLst>
            </c:dLbl>
            <c:dLbl>
              <c:idx val="1"/>
              <c:layout>
                <c:manualLayout>
                  <c:x val="2.9730738600285932E-3"/>
                  <c:y val="-3.207266638070754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43-4050-A5FC-64BA1C7E58F3}"/>
                </c:ext>
              </c:extLst>
            </c:dLbl>
            <c:dLbl>
              <c:idx val="2"/>
              <c:layout>
                <c:manualLayout>
                  <c:x val="3.5498550289408976E-3"/>
                  <c:y val="-5.013026914942721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43-4050-A5FC-64BA1C7E58F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'8.2'!$I$8:$I$10</c:f>
              <c:strCache>
                <c:ptCount val="3"/>
                <c:pt idx="0">
                  <c:v>Generación</c:v>
                </c:pt>
                <c:pt idx="1">
                  <c:v>Transmisión</c:v>
                </c:pt>
                <c:pt idx="2">
                  <c:v>Distribución</c:v>
                </c:pt>
              </c:strCache>
            </c:strRef>
          </c:cat>
          <c:val>
            <c:numRef>
              <c:f>'8.2'!$K$8:$K$10</c:f>
              <c:numCache>
                <c:formatCode>#\ ###\ ###\ ##0</c:formatCode>
                <c:ptCount val="3"/>
                <c:pt idx="0">
                  <c:v>33015.981009999967</c:v>
                </c:pt>
                <c:pt idx="1">
                  <c:v>3040.9399999999923</c:v>
                </c:pt>
                <c:pt idx="2">
                  <c:v>5883.5426773039053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543-4050-A5FC-64BA1C7E5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725568"/>
        <c:axId val="197727360"/>
      </c:barChart>
      <c:catAx>
        <c:axId val="19772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9772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727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Miles US$</a:t>
                </a:r>
              </a:p>
            </c:rich>
          </c:tx>
          <c:layout>
            <c:manualLayout>
              <c:xMode val="edge"/>
              <c:yMode val="edge"/>
              <c:x val="3.8513910761154853E-2"/>
              <c:y val="0.37954684798258487"/>
            </c:manualLayout>
          </c:layout>
          <c:overlay val="0"/>
        </c:title>
        <c:numFmt formatCode="#\ ###\ 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97725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642764654418196"/>
          <c:y val="0.90703563629349493"/>
          <c:w val="0.69263219597550307"/>
          <c:h val="5.9701434958425503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INVERSIÓN ESTATAL *  </a:t>
            </a:r>
          </a:p>
        </c:rich>
      </c:tx>
      <c:layout>
        <c:manualLayout>
          <c:xMode val="edge"/>
          <c:yMode val="edge"/>
          <c:x val="0.42543823644384876"/>
          <c:y val="3.7074323413500802E-2"/>
        </c:manualLayout>
      </c:layout>
      <c:overlay val="0"/>
      <c:spPr>
        <a:solidFill>
          <a:srgbClr val="3798AF"/>
        </a:solidFill>
      </c:spPr>
    </c:title>
    <c:autoTitleDeleted val="0"/>
    <c:plotArea>
      <c:layout>
        <c:manualLayout>
          <c:layoutTarget val="inner"/>
          <c:xMode val="edge"/>
          <c:yMode val="edge"/>
          <c:x val="0.20244622522142569"/>
          <c:y val="0.18849870352308681"/>
          <c:w val="0.70637541967559403"/>
          <c:h val="0.606106049432642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'8.3'!$I$6</c:f>
              <c:strCache>
                <c:ptCount val="1"/>
                <c:pt idx="0">
                  <c:v>Inversiones eléctricas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numFmt formatCode="#\ ###\ ###\ 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'8.3'!$H$7:$H$8</c:f>
              <c:strCache>
                <c:ptCount val="2"/>
                <c:pt idx="0">
                  <c:v>Generación</c:v>
                </c:pt>
                <c:pt idx="1">
                  <c:v>Distribución</c:v>
                </c:pt>
              </c:strCache>
            </c:strRef>
          </c:cat>
          <c:val>
            <c:numRef>
              <c:f>'8.3'!$I$7:$I$8</c:f>
              <c:numCache>
                <c:formatCode>#,##0</c:formatCode>
                <c:ptCount val="2"/>
                <c:pt idx="0">
                  <c:v>19748.448735896876</c:v>
                </c:pt>
                <c:pt idx="1">
                  <c:v>150256.02725612585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4A-4868-8BDE-D6CCE42A3826}"/>
            </c:ext>
          </c:extLst>
        </c:ser>
        <c:ser>
          <c:idx val="1"/>
          <c:order val="1"/>
          <c:tx>
            <c:strRef>
              <c:f>'8.3'!$J$6</c:f>
              <c:strCache>
                <c:ptCount val="1"/>
                <c:pt idx="0">
                  <c:v>Inversiones no eléctricas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4A-4868-8BDE-D6CCE42A3826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4A-4868-8BDE-D6CCE42A3826}"/>
                </c:ext>
              </c:extLst>
            </c:dLbl>
            <c:dLbl>
              <c:idx val="2"/>
              <c:layout>
                <c:manualLayout>
                  <c:x val="5.9873363099684478E-3"/>
                  <c:y val="-5.288586826782575E-2"/>
                </c:manualLayout>
              </c:layout>
              <c:numFmt formatCode="#\ ###\ ###\ 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4A-4868-8BDE-D6CCE42A3826}"/>
                </c:ext>
              </c:extLst>
            </c:dLbl>
            <c:numFmt formatCode="#\ ###\ ###\ 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'8.3'!$H$7:$H$8</c:f>
              <c:strCache>
                <c:ptCount val="2"/>
                <c:pt idx="0">
                  <c:v>Generación</c:v>
                </c:pt>
                <c:pt idx="1">
                  <c:v>Distribución</c:v>
                </c:pt>
              </c:strCache>
            </c:strRef>
          </c:cat>
          <c:val>
            <c:numRef>
              <c:f>'8.3'!$J$7:$J$8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14A-4868-8BDE-D6CCE42A3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318336"/>
        <c:axId val="198352896"/>
      </c:barChart>
      <c:catAx>
        <c:axId val="19831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9835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352896"/>
        <c:scaling>
          <c:orientation val="minMax"/>
          <c:max val="1700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Miles    US$</a:t>
                </a:r>
              </a:p>
            </c:rich>
          </c:tx>
          <c:layout>
            <c:manualLayout>
              <c:xMode val="edge"/>
              <c:yMode val="edge"/>
              <c:x val="9.1164307707286202E-2"/>
              <c:y val="0.38510518511470054"/>
            </c:manualLayout>
          </c:layout>
          <c:overlay val="0"/>
        </c:title>
        <c:numFmt formatCode="#\ ###\ ###\ 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98318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089595832978373"/>
          <c:y val="0.22632030512802215"/>
          <c:w val="0.33327816248625808"/>
          <c:h val="0.12159415118427419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50" b="1" i="0" u="none" strike="noStrike" baseline="0">
                <a:solidFill>
                  <a:srgbClr val="FFFFFF"/>
                </a:solidFill>
                <a:latin typeface="Calibri"/>
              </a:rPr>
              <a:t>INVERSIONES EN EL SECTOR ELÉCTRICO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50" b="1" i="0" u="none" strike="noStrike" baseline="0">
                <a:solidFill>
                  <a:srgbClr val="FFFFFF"/>
                </a:solidFill>
                <a:latin typeface="Calibri"/>
              </a:rPr>
              <a:t>EMPRESAS DISTRIBUIDORAS</a:t>
            </a:r>
          </a:p>
        </c:rich>
      </c:tx>
      <c:layout/>
      <c:overlay val="0"/>
      <c:spPr>
        <a:solidFill>
          <a:srgbClr val="3798AF"/>
        </a:solidFill>
      </c:spPr>
    </c:title>
    <c:autoTitleDeleted val="0"/>
    <c:plotArea>
      <c:layout>
        <c:manualLayout>
          <c:layoutTarget val="inner"/>
          <c:xMode val="edge"/>
          <c:yMode val="edge"/>
          <c:x val="0.30004902662110927"/>
          <c:y val="0.22412102076397211"/>
          <c:w val="0.41540974471763087"/>
          <c:h val="0.63696516911470313"/>
        </c:manualLayout>
      </c:layout>
      <c:pieChart>
        <c:varyColors val="1"/>
        <c:ser>
          <c:idx val="1"/>
          <c:order val="0"/>
          <c:tx>
            <c:strRef>
              <c:f>'8.5'!$I$159</c:f>
              <c:strCache>
                <c:ptCount val="1"/>
                <c:pt idx="0">
                  <c:v>Distribuidoras</c:v>
                </c:pt>
              </c:strCache>
            </c:strRef>
          </c:tx>
          <c:dPt>
            <c:idx val="0"/>
            <c:bubble3D val="0"/>
            <c:explosion val="9"/>
            <c:spPr>
              <a:solidFill>
                <a:schemeClr val="accent3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62C-4EB3-98C9-988C7B38E835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62C-4EB3-98C9-988C7B38E835}"/>
              </c:ext>
            </c:extLst>
          </c:dPt>
          <c:dLbls>
            <c:dLbl>
              <c:idx val="0"/>
              <c:layout>
                <c:manualLayout>
                  <c:x val="8.5672320607854846E-2"/>
                  <c:y val="-0.15522267927652739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2C-4EB3-98C9-988C7B38E835}"/>
                </c:ext>
              </c:extLst>
            </c:dLbl>
            <c:dLbl>
              <c:idx val="1"/>
              <c:layout>
                <c:manualLayout>
                  <c:x val="-0.11947142253905961"/>
                  <c:y val="0.11011713711739111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endParaRPr lang="en-US" sz="1000" b="0" i="0" u="none" strike="noStrike" baseline="0">
                      <a:solidFill>
                        <a:srgbClr val="000000"/>
                      </a:solidFill>
                      <a:latin typeface="Calibri"/>
                    </a:endParaRP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Estatal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44%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62C-4EB3-98C9-988C7B38E83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'8.5'!$H$160:$H$161</c:f>
              <c:strCache>
                <c:ptCount val="2"/>
                <c:pt idx="0">
                  <c:v>Estatal</c:v>
                </c:pt>
                <c:pt idx="1">
                  <c:v>Privada</c:v>
                </c:pt>
              </c:strCache>
            </c:strRef>
          </c:cat>
          <c:val>
            <c:numRef>
              <c:f>'8.5'!$I$160:$I$161</c:f>
              <c:numCache>
                <c:formatCode>#,##0</c:formatCode>
                <c:ptCount val="2"/>
                <c:pt idx="0">
                  <c:v>150286.55088707822</c:v>
                </c:pt>
                <c:pt idx="1">
                  <c:v>118532.18441997317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62C-4EB3-98C9-988C7B38E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u="none" strike="noStrike" baseline="0">
                <a:solidFill>
                  <a:srgbClr val="FFFFFF"/>
                </a:solidFill>
                <a:latin typeface="Calibri"/>
              </a:rPr>
              <a:t>INVERSIONES EN EL SECTOR ELÉCTRICO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u="none" strike="noStrike" baseline="0">
                <a:solidFill>
                  <a:srgbClr val="FFFFFF"/>
                </a:solidFill>
                <a:latin typeface="Calibri"/>
              </a:rPr>
              <a:t>EMPRESAS GENERADORAS</a:t>
            </a:r>
          </a:p>
        </c:rich>
      </c:tx>
      <c:layout/>
      <c:overlay val="0"/>
      <c:spPr>
        <a:solidFill>
          <a:srgbClr val="3798AF"/>
        </a:solidFill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'8.5'!$H$116</c:f>
              <c:strCache>
                <c:ptCount val="1"/>
                <c:pt idx="0">
                  <c:v>Generadoras</c:v>
                </c:pt>
              </c:strCache>
            </c:strRef>
          </c:tx>
          <c:explosion val="9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B76-454A-BBA6-80CF1005455E}"/>
              </c:ext>
            </c:extLst>
          </c:dPt>
          <c:dPt>
            <c:idx val="1"/>
            <c:bubble3D val="0"/>
            <c:explosion val="11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B76-454A-BBA6-80CF1005455E}"/>
              </c:ext>
            </c:extLst>
          </c:dPt>
          <c:dLbls>
            <c:dLbl>
              <c:idx val="1"/>
              <c:layout>
                <c:manualLayout>
                  <c:x val="9.4413471317215059E-2"/>
                  <c:y val="-0.1987879673885529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76-454A-BBA6-80CF1005455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'8.5'!$G$117:$G$118</c:f>
              <c:strCache>
                <c:ptCount val="2"/>
                <c:pt idx="0">
                  <c:v>Estatal</c:v>
                </c:pt>
                <c:pt idx="1">
                  <c:v>Privada</c:v>
                </c:pt>
              </c:strCache>
            </c:strRef>
          </c:cat>
          <c:val>
            <c:numRef>
              <c:f>'8.5'!$H$117:$H$118</c:f>
              <c:numCache>
                <c:formatCode>#,##0</c:formatCode>
                <c:ptCount val="2"/>
                <c:pt idx="0">
                  <c:v>19748.448735896876</c:v>
                </c:pt>
                <c:pt idx="1">
                  <c:v>177582.05255853527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B76-454A-BBA6-80CF1005455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600" b="1" i="0" u="none" strike="noStrike" baseline="0">
                <a:solidFill>
                  <a:srgbClr val="000000"/>
                </a:solidFill>
                <a:latin typeface="Calibri"/>
              </a:rPr>
              <a:t>EVOLUCIÓN DE LAS INVERSIONES EJECUTADAS EN EL SECTOR ELÉCTRICO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600" b="1" i="0" u="none" strike="noStrike" baseline="0">
                <a:solidFill>
                  <a:srgbClr val="000000"/>
                </a:solidFill>
                <a:latin typeface="Calibri"/>
              </a:rPr>
              <a:t>POR EMPRESA ESTATAL* Y PRIVADA  1995 - 2015  </a:t>
            </a:r>
          </a:p>
        </c:rich>
      </c:tx>
      <c:layout>
        <c:manualLayout>
          <c:xMode val="edge"/>
          <c:yMode val="edge"/>
          <c:x val="0.19014687226596677"/>
          <c:y val="2.2690063005023634E-2"/>
        </c:manualLayout>
      </c:layout>
      <c:overlay val="0"/>
      <c:spPr>
        <a:solidFill>
          <a:schemeClr val="bg1">
            <a:lumMod val="6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7.7511997940339944E-2"/>
          <c:y val="0.17011532443275063"/>
          <c:w val="0.85645973032844758"/>
          <c:h val="0.72201564485029057"/>
        </c:manualLayout>
      </c:layout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rgbClr val="92D050"/>
            </a:solidFill>
          </c:spPr>
          <c:invertIfNegative val="0"/>
          <c:cat>
            <c:strLit>
              <c:ptCount val="21"/>
              <c:pt idx="0">
                <c:v>1995</c:v>
              </c:pt>
              <c:pt idx="1">
                <c:v>1996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2001*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  <c:pt idx="16">
                <c:v>2011</c:v>
              </c:pt>
              <c:pt idx="17">
                <c:v>2012</c:v>
              </c:pt>
              <c:pt idx="18">
                <c:v>2013</c:v>
              </c:pt>
              <c:pt idx="19">
                <c:v>2014</c:v>
              </c:pt>
              <c:pt idx="20">
                <c:v>2015 **</c:v>
              </c:pt>
            </c:strLit>
          </c:cat>
          <c:val>
            <c:numLit>
              <c:formatCode>General</c:formatCode>
              <c:ptCount val="21"/>
              <c:pt idx="0">
                <c:v>295.166629</c:v>
              </c:pt>
              <c:pt idx="1">
                <c:v>508.84737699999999</c:v>
              </c:pt>
              <c:pt idx="2">
                <c:v>594.18388100000004</c:v>
              </c:pt>
              <c:pt idx="3">
                <c:v>612.99943099999996</c:v>
              </c:pt>
              <c:pt idx="4">
                <c:v>764.17922801183431</c:v>
              </c:pt>
              <c:pt idx="5">
                <c:v>659.21399999999994</c:v>
              </c:pt>
              <c:pt idx="6">
                <c:v>351.06397000000004</c:v>
              </c:pt>
              <c:pt idx="7">
                <c:v>259.529</c:v>
              </c:pt>
              <c:pt idx="8">
                <c:v>235.38499999999999</c:v>
              </c:pt>
              <c:pt idx="9">
                <c:v>323.77300000000002</c:v>
              </c:pt>
              <c:pt idx="10">
                <c:v>393.73589000000004</c:v>
              </c:pt>
              <c:pt idx="11">
                <c:v>480.15700000000004</c:v>
              </c:pt>
              <c:pt idx="12">
                <c:v>629.00013000000001</c:v>
              </c:pt>
              <c:pt idx="13">
                <c:v>862.00699999999995</c:v>
              </c:pt>
              <c:pt idx="14">
                <c:v>1176.8417200000001</c:v>
              </c:pt>
              <c:pt idx="15">
                <c:v>1367.7377822261485</c:v>
              </c:pt>
              <c:pt idx="16">
                <c:v>1880</c:v>
              </c:pt>
              <c:pt idx="17">
                <c:v>2738.9250697518219</c:v>
              </c:pt>
              <c:pt idx="18">
                <c:v>2589.0289318988771</c:v>
              </c:pt>
              <c:pt idx="19">
                <c:v>2777.6365865752709</c:v>
              </c:pt>
              <c:pt idx="20">
                <c:v>2593.4579568204049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6B-4742-B579-8798D6918150}"/>
            </c:ext>
          </c:extLst>
        </c:ser>
        <c:ser>
          <c:idx val="1"/>
          <c:order val="1"/>
          <c:tx>
            <c:v>Estatal (*)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Lit>
              <c:ptCount val="21"/>
              <c:pt idx="0">
                <c:v>1995</c:v>
              </c:pt>
              <c:pt idx="1">
                <c:v>1996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2001*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  <c:pt idx="16">
                <c:v>2011</c:v>
              </c:pt>
              <c:pt idx="17">
                <c:v>2012</c:v>
              </c:pt>
              <c:pt idx="18">
                <c:v>2013</c:v>
              </c:pt>
              <c:pt idx="19">
                <c:v>2014</c:v>
              </c:pt>
              <c:pt idx="20">
                <c:v>2015 **</c:v>
              </c:pt>
            </c:strLit>
          </c:cat>
          <c:val>
            <c:numLit>
              <c:formatCode>General</c:formatCode>
              <c:ptCount val="21"/>
              <c:pt idx="0">
                <c:v>229.00099899999998</c:v>
              </c:pt>
              <c:pt idx="1">
                <c:v>312.92620699999998</c:v>
              </c:pt>
              <c:pt idx="2">
                <c:v>254.44796599999998</c:v>
              </c:pt>
              <c:pt idx="3">
                <c:v>254.27934299999998</c:v>
              </c:pt>
              <c:pt idx="4">
                <c:v>256.36455901183433</c:v>
              </c:pt>
              <c:pt idx="5">
                <c:v>219.405</c:v>
              </c:pt>
              <c:pt idx="6">
                <c:v>140.22568000000001</c:v>
              </c:pt>
              <c:pt idx="7">
                <c:v>127.18599999999999</c:v>
              </c:pt>
              <c:pt idx="8">
                <c:v>154.26</c:v>
              </c:pt>
              <c:pt idx="9">
                <c:v>155.221</c:v>
              </c:pt>
              <c:pt idx="10">
                <c:v>162.67426999999998</c:v>
              </c:pt>
              <c:pt idx="11">
                <c:v>129.69800000000001</c:v>
              </c:pt>
              <c:pt idx="12">
                <c:v>229.65255999999999</c:v>
              </c:pt>
              <c:pt idx="13">
                <c:v>228.36699999999999</c:v>
              </c:pt>
              <c:pt idx="14">
                <c:v>435.01099999999997</c:v>
              </c:pt>
              <c:pt idx="15">
                <c:v>388.98658222614841</c:v>
              </c:pt>
              <c:pt idx="16">
                <c:v>238.3</c:v>
              </c:pt>
              <c:pt idx="17">
                <c:v>271.50420930182179</c:v>
              </c:pt>
              <c:pt idx="18">
                <c:v>358.73643189887736</c:v>
              </c:pt>
              <c:pt idx="19">
                <c:v>289.35547999045417</c:v>
              </c:pt>
              <c:pt idx="20">
                <c:v>229.22059135058674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6B-4742-B579-8798D6918150}"/>
            </c:ext>
          </c:extLst>
        </c:ser>
        <c:ser>
          <c:idx val="2"/>
          <c:order val="2"/>
          <c:tx>
            <c:v>Privada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Lit>
              <c:ptCount val="21"/>
              <c:pt idx="0">
                <c:v>1995</c:v>
              </c:pt>
              <c:pt idx="1">
                <c:v>1996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2001*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  <c:pt idx="16">
                <c:v>2011</c:v>
              </c:pt>
              <c:pt idx="17">
                <c:v>2012</c:v>
              </c:pt>
              <c:pt idx="18">
                <c:v>2013</c:v>
              </c:pt>
              <c:pt idx="19">
                <c:v>2014</c:v>
              </c:pt>
              <c:pt idx="20">
                <c:v>2015 **</c:v>
              </c:pt>
            </c:strLit>
          </c:cat>
          <c:val>
            <c:numLit>
              <c:formatCode>General</c:formatCode>
              <c:ptCount val="21"/>
              <c:pt idx="0">
                <c:v>66.165630000000007</c:v>
              </c:pt>
              <c:pt idx="1">
                <c:v>195.92117000000002</c:v>
              </c:pt>
              <c:pt idx="2">
                <c:v>339.73591500000003</c:v>
              </c:pt>
              <c:pt idx="3">
                <c:v>358.72008800000003</c:v>
              </c:pt>
              <c:pt idx="4">
                <c:v>507.81466899999998</c:v>
              </c:pt>
              <c:pt idx="5">
                <c:v>439.80900000000003</c:v>
              </c:pt>
              <c:pt idx="6">
                <c:v>210.83829</c:v>
              </c:pt>
              <c:pt idx="7">
                <c:v>132.34300000000002</c:v>
              </c:pt>
              <c:pt idx="8">
                <c:v>81.125</c:v>
              </c:pt>
              <c:pt idx="9">
                <c:v>168.55199999999999</c:v>
              </c:pt>
              <c:pt idx="10">
                <c:v>231.06162000000003</c:v>
              </c:pt>
              <c:pt idx="11">
                <c:v>350.459</c:v>
              </c:pt>
              <c:pt idx="12">
                <c:v>399.34757000000002</c:v>
              </c:pt>
              <c:pt idx="13">
                <c:v>633.64</c:v>
              </c:pt>
              <c:pt idx="14">
                <c:v>741.83071999999993</c:v>
              </c:pt>
              <c:pt idx="15">
                <c:v>978.75120000000004</c:v>
              </c:pt>
              <c:pt idx="16">
                <c:v>1641.7</c:v>
              </c:pt>
              <c:pt idx="17">
                <c:v>2467.42086045</c:v>
              </c:pt>
              <c:pt idx="18">
                <c:v>2230.2925</c:v>
              </c:pt>
              <c:pt idx="19">
                <c:v>2488.2811065848164</c:v>
              </c:pt>
              <c:pt idx="20">
                <c:v>2364.2373654698185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16B-4742-B579-8798D6918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814144"/>
        <c:axId val="197815680"/>
      </c:barChart>
      <c:catAx>
        <c:axId val="19781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9781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8156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millones US $</a:t>
                </a:r>
              </a:p>
            </c:rich>
          </c:tx>
          <c:layout>
            <c:manualLayout>
              <c:xMode val="edge"/>
              <c:yMode val="edge"/>
              <c:x val="1.8264763779527557E-2"/>
              <c:y val="0.4096159724506180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97814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811821959755028"/>
          <c:y val="0.31070672676971889"/>
          <c:w val="0.30717716535433071"/>
          <c:h val="5.9770292841158978E-2"/>
        </c:manualLayout>
      </c:layout>
      <c:overlay val="0"/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600" b="1" i="0" u="none" strike="noStrike" baseline="0">
                <a:solidFill>
                  <a:srgbClr val="000000"/>
                </a:solidFill>
                <a:latin typeface="Calibri"/>
              </a:rPr>
              <a:t>EVOLUCIÓN DE LAS INVERSIONES  EJECUTADAS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600" b="1" i="0" u="none" strike="noStrike" baseline="0">
                <a:solidFill>
                  <a:srgbClr val="000000"/>
                </a:solidFill>
                <a:latin typeface="Calibri"/>
              </a:rPr>
              <a:t>EN EL SECTOR ELÉCTRICO 1995-2015  </a:t>
            </a:r>
          </a:p>
        </c:rich>
      </c:tx>
      <c:layout>
        <c:manualLayout>
          <c:xMode val="edge"/>
          <c:yMode val="edge"/>
          <c:x val="0.28802277493091144"/>
          <c:y val="1.0060362173038229E-2"/>
        </c:manualLayout>
      </c:layout>
      <c:overlay val="0"/>
      <c:spPr>
        <a:solidFill>
          <a:schemeClr val="bg1">
            <a:lumMod val="6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10551330798479087"/>
          <c:y val="0.16901408450704225"/>
          <c:w val="0.84569074778200248"/>
          <c:h val="0.68209255533199198"/>
        </c:manualLayout>
      </c:layout>
      <c:lineChart>
        <c:grouping val="standard"/>
        <c:varyColors val="0"/>
        <c:ser>
          <c:idx val="0"/>
          <c:order val="0"/>
          <c:tx>
            <c:v>Generadoras</c:v>
          </c:tx>
          <c:spPr>
            <a:ln w="31750"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1.545377376103121E-3"/>
                  <c:y val="-1.4862521218478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B9-4329-ACCC-36BEEDF833D7}"/>
                </c:ext>
              </c:extLst>
            </c:dLbl>
            <c:dLbl>
              <c:idx val="2"/>
              <c:layout>
                <c:manualLayout>
                  <c:x val="7.8950494145545039E-4"/>
                  <c:y val="1.585784445447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B9-4329-ACCC-36BEEDF833D7}"/>
                </c:ext>
              </c:extLst>
            </c:dLbl>
            <c:dLbl>
              <c:idx val="3"/>
              <c:layout>
                <c:manualLayout>
                  <c:x val="-1.8106963463702167E-2"/>
                  <c:y val="-3.1186356195215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B9-4329-ACCC-36BEEDF833D7}"/>
                </c:ext>
              </c:extLst>
            </c:dLbl>
            <c:dLbl>
              <c:idx val="6"/>
              <c:layout>
                <c:manualLayout>
                  <c:x val="-6.5239372759786926E-3"/>
                  <c:y val="1.2697161340953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B9-4329-ACCC-36BEEDF833D7}"/>
                </c:ext>
              </c:extLst>
            </c:dLbl>
            <c:dLbl>
              <c:idx val="7"/>
              <c:layout>
                <c:manualLayout>
                  <c:x val="-7.524876118079454E-3"/>
                  <c:y val="-2.5470707652608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B9-4329-ACCC-36BEEDF833D7}"/>
                </c:ext>
              </c:extLst>
            </c:dLbl>
            <c:dLbl>
              <c:idx val="9"/>
              <c:layout>
                <c:manualLayout>
                  <c:x val="-1.9618625402421246E-2"/>
                  <c:y val="-5.73651724913467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B9-4329-ACCC-36BEEDF833D7}"/>
                </c:ext>
              </c:extLst>
            </c:dLbl>
            <c:dLbl>
              <c:idx val="12"/>
              <c:layout>
                <c:manualLayout>
                  <c:x val="-1.206006180296032E-2"/>
                  <c:y val="-3.1023662215017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B9-4329-ACCC-36BEEDF833D7}"/>
                </c:ext>
              </c:extLst>
            </c:dLbl>
            <c:dLbl>
              <c:idx val="13"/>
              <c:layout>
                <c:manualLayout>
                  <c:x val="-1.4653194728769641E-2"/>
                  <c:y val="-3.9678541047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B9-4329-ACCC-36BEEDF833D7}"/>
                </c:ext>
              </c:extLst>
            </c:dLbl>
            <c:dLbl>
              <c:idx val="17"/>
              <c:layout>
                <c:manualLayout>
                  <c:x val="-2.5348542458808617E-3"/>
                  <c:y val="-2.14621059691482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B9-4329-ACCC-36BEEDF833D7}"/>
                </c:ext>
              </c:extLst>
            </c:dLbl>
            <c:dLbl>
              <c:idx val="18"/>
              <c:layout>
                <c:manualLayout>
                  <c:x val="-2.5348542458808617E-3"/>
                  <c:y val="-1.8779342723004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B9-4329-ACCC-36BEEDF833D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1"/>
              <c:pt idx="0">
                <c:v>1995</c:v>
              </c:pt>
              <c:pt idx="1">
                <c:v>96</c:v>
              </c:pt>
              <c:pt idx="2">
                <c:v>97</c:v>
              </c:pt>
              <c:pt idx="3">
                <c:v>98</c:v>
              </c:pt>
              <c:pt idx="4">
                <c:v>99</c:v>
              </c:pt>
              <c:pt idx="5">
                <c:v>2000</c:v>
              </c:pt>
              <c:pt idx="6">
                <c:v>01</c:v>
              </c:pt>
              <c:pt idx="7">
                <c:v>02</c:v>
              </c:pt>
              <c:pt idx="8">
                <c:v>03</c:v>
              </c:pt>
              <c:pt idx="9">
                <c:v>04</c:v>
              </c:pt>
              <c:pt idx="10">
                <c:v>05</c:v>
              </c:pt>
              <c:pt idx="11">
                <c:v>06</c:v>
              </c:pt>
              <c:pt idx="12">
                <c:v>07</c:v>
              </c:pt>
              <c:pt idx="13">
                <c:v>08</c:v>
              </c:pt>
              <c:pt idx="14">
                <c:v>09</c:v>
              </c:pt>
              <c:pt idx="15">
                <c:v>10</c:v>
              </c:pt>
              <c:pt idx="16">
                <c:v>11</c:v>
              </c:pt>
              <c:pt idx="17">
                <c:v>12</c:v>
              </c:pt>
              <c:pt idx="18">
                <c:v>13</c:v>
              </c:pt>
              <c:pt idx="19">
                <c:v>14</c:v>
              </c:pt>
              <c:pt idx="20">
                <c:v>2015*</c:v>
              </c:pt>
            </c:strLit>
          </c:cat>
          <c:val>
            <c:numLit>
              <c:formatCode>General</c:formatCode>
              <c:ptCount val="21"/>
              <c:pt idx="0">
                <c:v>46.066738999999991</c:v>
              </c:pt>
              <c:pt idx="1">
                <c:v>163.01889699999998</c:v>
              </c:pt>
              <c:pt idx="2">
                <c:v>343.44413100000003</c:v>
              </c:pt>
              <c:pt idx="3">
                <c:v>365.36324100000002</c:v>
              </c:pt>
              <c:pt idx="4">
                <c:v>417.232328</c:v>
              </c:pt>
              <c:pt idx="5">
                <c:v>337.65800000000002</c:v>
              </c:pt>
              <c:pt idx="6">
                <c:v>109.77217999999999</c:v>
              </c:pt>
              <c:pt idx="7">
                <c:v>107.84</c:v>
              </c:pt>
              <c:pt idx="8">
                <c:v>87.165000000000006</c:v>
              </c:pt>
              <c:pt idx="9">
                <c:v>159.566</c:v>
              </c:pt>
              <c:pt idx="10">
                <c:v>193.49135000000001</c:v>
              </c:pt>
              <c:pt idx="11">
                <c:v>289.57499999999999</c:v>
              </c:pt>
              <c:pt idx="12">
                <c:v>318.03030000000001</c:v>
              </c:pt>
              <c:pt idx="13">
                <c:v>483.51</c:v>
              </c:pt>
              <c:pt idx="14">
                <c:v>448.38329999999996</c:v>
              </c:pt>
              <c:pt idx="15">
                <c:v>558.63338222614846</c:v>
              </c:pt>
              <c:pt idx="16">
                <c:v>1240.8</c:v>
              </c:pt>
              <c:pt idx="17">
                <c:v>1781.40966045</c:v>
              </c:pt>
              <c:pt idx="18">
                <c:v>1829.8335</c:v>
              </c:pt>
              <c:pt idx="19">
                <c:v>2021.3049047048166</c:v>
              </c:pt>
              <c:pt idx="20">
                <c:v>1773.8894952016162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2B9-4329-ACCC-36BEEDF833D7}"/>
            </c:ext>
          </c:extLst>
        </c:ser>
        <c:ser>
          <c:idx val="1"/>
          <c:order val="1"/>
          <c:tx>
            <c:v>Transmisoras</c:v>
          </c:tx>
          <c:spPr>
            <a:ln w="31750">
              <a:solidFill>
                <a:srgbClr val="FF00FF"/>
              </a:solidFill>
            </a:ln>
          </c:spPr>
          <c:marker>
            <c:symbol val="circl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</a:ln>
            </c:spPr>
          </c:marker>
          <c:dLbls>
            <c:dLbl>
              <c:idx val="0"/>
              <c:layout>
                <c:manualLayout>
                  <c:x val="-7.2219799383570009E-4"/>
                  <c:y val="-3.1392452489016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B9-4329-ACCC-36BEEDF833D7}"/>
                </c:ext>
              </c:extLst>
            </c:dLbl>
            <c:dLbl>
              <c:idx val="1"/>
              <c:layout>
                <c:manualLayout>
                  <c:x val="-1.508351565911567E-2"/>
                  <c:y val="-2.7829333747506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B9-4329-ACCC-36BEEDF833D7}"/>
                </c:ext>
              </c:extLst>
            </c:dLbl>
            <c:dLbl>
              <c:idx val="2"/>
              <c:layout>
                <c:manualLayout>
                  <c:x val="-5.257362711714746E-3"/>
                  <c:y val="-1.5669693241501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B9-4329-ACCC-36BEEDF833D7}"/>
                </c:ext>
              </c:extLst>
            </c:dLbl>
            <c:dLbl>
              <c:idx val="3"/>
              <c:layout>
                <c:manualLayout>
                  <c:x val="-1.7391847217580692E-2"/>
                  <c:y val="-2.4936978456832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B9-4329-ACCC-36BEEDF833D7}"/>
                </c:ext>
              </c:extLst>
            </c:dLbl>
            <c:dLbl>
              <c:idx val="4"/>
              <c:layout>
                <c:manualLayout>
                  <c:x val="-5.2573766897161438E-3"/>
                  <c:y val="1.4874285842704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B9-4329-ACCC-36BEEDF833D7}"/>
                </c:ext>
              </c:extLst>
            </c:dLbl>
            <c:dLbl>
              <c:idx val="5"/>
              <c:layout>
                <c:manualLayout>
                  <c:x val="-9.0366759619482165E-3"/>
                  <c:y val="-1.85694979131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B9-4329-ACCC-36BEEDF833D7}"/>
                </c:ext>
              </c:extLst>
            </c:dLbl>
            <c:dLbl>
              <c:idx val="6"/>
              <c:layout>
                <c:manualLayout>
                  <c:x val="-6.2584600907110207E-3"/>
                  <c:y val="-1.5313777422239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B9-4329-ACCC-36BEEDF833D7}"/>
                </c:ext>
              </c:extLst>
            </c:dLbl>
            <c:dLbl>
              <c:idx val="7"/>
              <c:layout>
                <c:manualLayout>
                  <c:x val="-8.0559660213137697E-3"/>
                  <c:y val="-1.1998533998599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B9-4329-ACCC-36BEEDF833D7}"/>
                </c:ext>
              </c:extLst>
            </c:dLbl>
            <c:dLbl>
              <c:idx val="8"/>
              <c:layout>
                <c:manualLayout>
                  <c:x val="-2.989759781044151E-3"/>
                  <c:y val="-1.4286147938468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B9-4329-ACCC-36BEEDF833D7}"/>
                </c:ext>
              </c:extLst>
            </c:dLbl>
            <c:dLbl>
              <c:idx val="9"/>
              <c:layout>
                <c:manualLayout>
                  <c:x val="-1.20600408359585E-2"/>
                  <c:y val="-3.84206151026755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B9-4329-ACCC-36BEEDF833D7}"/>
                </c:ext>
              </c:extLst>
            </c:dLbl>
            <c:dLbl>
              <c:idx val="12"/>
              <c:layout>
                <c:manualLayout>
                  <c:x val="-1.2570773554842232E-2"/>
                  <c:y val="2.1160596346513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2B9-4329-ACCC-36BEEDF833D7}"/>
                </c:ext>
              </c:extLst>
            </c:dLbl>
            <c:dLbl>
              <c:idx val="13"/>
              <c:layout>
                <c:manualLayout>
                  <c:x val="-1.5430498225743444E-2"/>
                  <c:y val="-3.8655932625020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2B9-4329-ACCC-36BEEDF833D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00FF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1"/>
              <c:pt idx="0">
                <c:v>1995</c:v>
              </c:pt>
              <c:pt idx="1">
                <c:v>96</c:v>
              </c:pt>
              <c:pt idx="2">
                <c:v>97</c:v>
              </c:pt>
              <c:pt idx="3">
                <c:v>98</c:v>
              </c:pt>
              <c:pt idx="4">
                <c:v>99</c:v>
              </c:pt>
              <c:pt idx="5">
                <c:v>2000</c:v>
              </c:pt>
              <c:pt idx="6">
                <c:v>01</c:v>
              </c:pt>
              <c:pt idx="7">
                <c:v>02</c:v>
              </c:pt>
              <c:pt idx="8">
                <c:v>03</c:v>
              </c:pt>
              <c:pt idx="9">
                <c:v>04</c:v>
              </c:pt>
              <c:pt idx="10">
                <c:v>05</c:v>
              </c:pt>
              <c:pt idx="11">
                <c:v>06</c:v>
              </c:pt>
              <c:pt idx="12">
                <c:v>07</c:v>
              </c:pt>
              <c:pt idx="13">
                <c:v>08</c:v>
              </c:pt>
              <c:pt idx="14">
                <c:v>09</c:v>
              </c:pt>
              <c:pt idx="15">
                <c:v>10</c:v>
              </c:pt>
              <c:pt idx="16">
                <c:v>11</c:v>
              </c:pt>
              <c:pt idx="17">
                <c:v>12</c:v>
              </c:pt>
              <c:pt idx="18">
                <c:v>13</c:v>
              </c:pt>
              <c:pt idx="19">
                <c:v>14</c:v>
              </c:pt>
              <c:pt idx="20">
                <c:v>2015*</c:v>
              </c:pt>
            </c:strLit>
          </c:cat>
          <c:val>
            <c:numLit>
              <c:formatCode>General</c:formatCode>
              <c:ptCount val="21"/>
              <c:pt idx="0">
                <c:v>11.412649999999999</c:v>
              </c:pt>
              <c:pt idx="1">
                <c:v>16.600999999999999</c:v>
              </c:pt>
              <c:pt idx="2">
                <c:v>32.720779999999998</c:v>
              </c:pt>
              <c:pt idx="3">
                <c:v>59.643269999999994</c:v>
              </c:pt>
              <c:pt idx="4">
                <c:v>170.80662000000001</c:v>
              </c:pt>
              <c:pt idx="5">
                <c:v>128.93899999999999</c:v>
              </c:pt>
              <c:pt idx="6">
                <c:v>61.743000000000002</c:v>
              </c:pt>
              <c:pt idx="7">
                <c:v>37.657000000000004</c:v>
              </c:pt>
              <c:pt idx="8">
                <c:v>12.826000000000001</c:v>
              </c:pt>
              <c:pt idx="9">
                <c:v>24.366</c:v>
              </c:pt>
              <c:pt idx="10">
                <c:v>20.633900000000001</c:v>
              </c:pt>
              <c:pt idx="11">
                <c:v>16.542999999999999</c:v>
              </c:pt>
              <c:pt idx="12">
                <c:v>69.635899999999992</c:v>
              </c:pt>
              <c:pt idx="13">
                <c:v>43.1</c:v>
              </c:pt>
              <c:pt idx="14">
                <c:v>254.363</c:v>
              </c:pt>
              <c:pt idx="15">
                <c:v>332.55720000000002</c:v>
              </c:pt>
              <c:pt idx="16">
                <c:v>278.5</c:v>
              </c:pt>
              <c:pt idx="17">
                <c:v>470.27</c:v>
              </c:pt>
              <c:pt idx="18">
                <c:v>188.4134</c:v>
              </c:pt>
              <c:pt idx="19">
                <c:v>244.01244188000001</c:v>
              </c:pt>
              <c:pt idx="20">
                <c:v>354.97169140999995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32B9-4329-ACCC-36BEEDF833D7}"/>
            </c:ext>
          </c:extLst>
        </c:ser>
        <c:ser>
          <c:idx val="2"/>
          <c:order val="2"/>
          <c:tx>
            <c:v>Distribuidoras</c:v>
          </c:tx>
          <c:spPr>
            <a:ln w="25400">
              <a:solidFill>
                <a:srgbClr val="999933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6.0132071903596521E-3"/>
                  <c:y val="-1.7123999881462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2B9-4329-ACCC-36BEEDF833D7}"/>
                </c:ext>
              </c:extLst>
            </c:dLbl>
            <c:dLbl>
              <c:idx val="2"/>
              <c:layout>
                <c:manualLayout>
                  <c:x val="-2.2339288851296497E-3"/>
                  <c:y val="1.51453544491166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2B9-4329-ACCC-36BEEDF833D7}"/>
                </c:ext>
              </c:extLst>
            </c:dLbl>
            <c:dLbl>
              <c:idx val="3"/>
              <c:layout>
                <c:manualLayout>
                  <c:x val="-9.792520440593094E-3"/>
                  <c:y val="-1.4611711970812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2B9-4329-ACCC-36BEEDF833D7}"/>
                </c:ext>
              </c:extLst>
            </c:dLbl>
            <c:dLbl>
              <c:idx val="5"/>
              <c:layout>
                <c:manualLayout>
                  <c:x val="-4.5015252220705132E-3"/>
                  <c:y val="1.8230476590165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2B9-4329-ACCC-36BEEDF833D7}"/>
                </c:ext>
              </c:extLst>
            </c:dLbl>
            <c:dLbl>
              <c:idx val="6"/>
              <c:layout>
                <c:manualLayout>
                  <c:x val="-1.1406844106463832E-2"/>
                  <c:y val="-2.6809651474530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2B9-4329-ACCC-36BEEDF833D7}"/>
                </c:ext>
              </c:extLst>
            </c:dLbl>
            <c:dLbl>
              <c:idx val="7"/>
              <c:layout>
                <c:manualLayout>
                  <c:x val="-3.7996546802022135E-3"/>
                  <c:y val="1.4173430108472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2B9-4329-ACCC-36BEEDF833D7}"/>
                </c:ext>
              </c:extLst>
            </c:dLbl>
            <c:dLbl>
              <c:idx val="8"/>
              <c:layout>
                <c:manualLayout>
                  <c:x val="-1.8998273401011068E-2"/>
                  <c:y val="-1.98428021518614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32B9-4329-ACCC-36BEEDF833D7}"/>
                </c:ext>
              </c:extLst>
            </c:dLbl>
            <c:dLbl>
              <c:idx val="9"/>
              <c:layout>
                <c:manualLayout>
                  <c:x val="-1.4780224429104373E-3"/>
                  <c:y val="1.0760257142197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32B9-4329-ACCC-36BEEDF833D7}"/>
                </c:ext>
              </c:extLst>
            </c:dLbl>
            <c:dLbl>
              <c:idx val="12"/>
              <c:layout>
                <c:manualLayout>
                  <c:x val="-5.2573356931440744E-3"/>
                  <c:y val="1.8280155920119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32B9-4329-ACCC-36BEEDF833D7}"/>
                </c:ext>
              </c:extLst>
            </c:dLbl>
            <c:dLbl>
              <c:idx val="13"/>
              <c:layout>
                <c:manualLayout>
                  <c:x val="-1.0766677243900742E-2"/>
                  <c:y val="-2.9222811561733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32B9-4329-ACCC-36BEEDF833D7}"/>
                </c:ext>
              </c:extLst>
            </c:dLbl>
            <c:dLbl>
              <c:idx val="17"/>
              <c:layout>
                <c:manualLayout>
                  <c:x val="-1.0139416983523447E-2"/>
                  <c:y val="2.6827632461435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32B9-4329-ACCC-36BEEDF833D7}"/>
                </c:ext>
              </c:extLst>
            </c:dLbl>
            <c:dLbl>
              <c:idx val="18"/>
              <c:layout>
                <c:manualLayout>
                  <c:x val="-1.5209125475285171E-2"/>
                  <c:y val="2.9510184466378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32B9-4329-ACCC-36BEEDF833D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808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1"/>
              <c:pt idx="0">
                <c:v>1995</c:v>
              </c:pt>
              <c:pt idx="1">
                <c:v>96</c:v>
              </c:pt>
              <c:pt idx="2">
                <c:v>97</c:v>
              </c:pt>
              <c:pt idx="3">
                <c:v>98</c:v>
              </c:pt>
              <c:pt idx="4">
                <c:v>99</c:v>
              </c:pt>
              <c:pt idx="5">
                <c:v>2000</c:v>
              </c:pt>
              <c:pt idx="6">
                <c:v>01</c:v>
              </c:pt>
              <c:pt idx="7">
                <c:v>02</c:v>
              </c:pt>
              <c:pt idx="8">
                <c:v>03</c:v>
              </c:pt>
              <c:pt idx="9">
                <c:v>04</c:v>
              </c:pt>
              <c:pt idx="10">
                <c:v>05</c:v>
              </c:pt>
              <c:pt idx="11">
                <c:v>06</c:v>
              </c:pt>
              <c:pt idx="12">
                <c:v>07</c:v>
              </c:pt>
              <c:pt idx="13">
                <c:v>08</c:v>
              </c:pt>
              <c:pt idx="14">
                <c:v>09</c:v>
              </c:pt>
              <c:pt idx="15">
                <c:v>10</c:v>
              </c:pt>
              <c:pt idx="16">
                <c:v>11</c:v>
              </c:pt>
              <c:pt idx="17">
                <c:v>12</c:v>
              </c:pt>
              <c:pt idx="18">
                <c:v>13</c:v>
              </c:pt>
              <c:pt idx="19">
                <c:v>14</c:v>
              </c:pt>
              <c:pt idx="20">
                <c:v>2015*</c:v>
              </c:pt>
            </c:strLit>
          </c:cat>
          <c:val>
            <c:numLit>
              <c:formatCode>General</c:formatCode>
              <c:ptCount val="21"/>
              <c:pt idx="0">
                <c:v>163.39924000000002</c:v>
              </c:pt>
              <c:pt idx="1">
                <c:v>193.27748000000003</c:v>
              </c:pt>
              <c:pt idx="2">
                <c:v>171.46097</c:v>
              </c:pt>
              <c:pt idx="3">
                <c:v>136.50492</c:v>
              </c:pt>
              <c:pt idx="4">
                <c:v>121.50028001183432</c:v>
              </c:pt>
              <c:pt idx="5">
                <c:v>139.20599999999999</c:v>
              </c:pt>
              <c:pt idx="6">
                <c:v>134.38179</c:v>
              </c:pt>
              <c:pt idx="7">
                <c:v>96.701999999999998</c:v>
              </c:pt>
              <c:pt idx="8">
                <c:v>91.965999999999994</c:v>
              </c:pt>
              <c:pt idx="9">
                <c:v>100.76300000000001</c:v>
              </c:pt>
              <c:pt idx="10">
                <c:v>134.36663999999999</c:v>
              </c:pt>
              <c:pt idx="11">
                <c:v>140.08600000000001</c:v>
              </c:pt>
              <c:pt idx="12">
                <c:v>151.40692999999999</c:v>
              </c:pt>
              <c:pt idx="13">
                <c:v>235.91</c:v>
              </c:pt>
              <c:pt idx="14">
                <c:v>289.37342000000001</c:v>
              </c:pt>
              <c:pt idx="15">
                <c:v>253.1712</c:v>
              </c:pt>
              <c:pt idx="16">
                <c:v>229.4</c:v>
              </c:pt>
              <c:pt idx="17">
                <c:v>337.36420000000004</c:v>
              </c:pt>
              <c:pt idx="18">
                <c:v>421.36850000000004</c:v>
              </c:pt>
              <c:pt idx="19">
                <c:v>401.29525350396761</c:v>
              </c:pt>
              <c:pt idx="20">
                <c:v>357.44707323909199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32B9-4329-ACCC-36BEEDF833D7}"/>
            </c:ext>
          </c:extLst>
        </c:ser>
        <c:ser>
          <c:idx val="3"/>
          <c:order val="3"/>
          <c:tx>
            <c:v>DGER</c:v>
          </c:tx>
          <c:spPr>
            <a:ln w="31750">
              <a:solidFill>
                <a:schemeClr val="accent5"/>
              </a:solidFill>
            </a:ln>
          </c:spPr>
          <c:marker>
            <c:symbol val="circl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2.9897733637745537E-3"/>
                  <c:y val="-4.482746122174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32B9-4329-ACCC-36BEEDF833D7}"/>
                </c:ext>
              </c:extLst>
            </c:dLbl>
            <c:dLbl>
              <c:idx val="2"/>
              <c:layout>
                <c:manualLayout>
                  <c:x val="-9.7925134515924502E-3"/>
                  <c:y val="-2.09773709116694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32B9-4329-ACCC-36BEEDF833D7}"/>
                </c:ext>
              </c:extLst>
            </c:dLbl>
            <c:dLbl>
              <c:idx val="3"/>
              <c:layout>
                <c:manualLayout>
                  <c:x val="-2.9897943307766236E-3"/>
                  <c:y val="2.7893843445243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32B9-4329-ACCC-36BEEDF833D7}"/>
                </c:ext>
              </c:extLst>
            </c:dLbl>
            <c:dLbl>
              <c:idx val="4"/>
              <c:layout>
                <c:manualLayout>
                  <c:x val="-7.2222594983844396E-4"/>
                  <c:y val="1.1434736136083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32B9-4329-ACCC-36BEEDF833D7}"/>
                </c:ext>
              </c:extLst>
            </c:dLbl>
            <c:dLbl>
              <c:idx val="5"/>
              <c:layout>
                <c:manualLayout>
                  <c:x val="-2.9898083087779113E-3"/>
                  <c:y val="1.1720813096324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32B9-4329-ACCC-36BEEDF833D7}"/>
                </c:ext>
              </c:extLst>
            </c:dLbl>
            <c:dLbl>
              <c:idx val="6"/>
              <c:layout>
                <c:manualLayout>
                  <c:x val="-7.5249660376564241E-3"/>
                  <c:y val="1.9126633396737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32B9-4329-ACCC-36BEEDF833D7}"/>
                </c:ext>
              </c:extLst>
            </c:dLbl>
            <c:dLbl>
              <c:idx val="7"/>
              <c:layout>
                <c:manualLayout>
                  <c:x val="-3.255236966311823E-3"/>
                  <c:y val="2.18694910555611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32B9-4329-ACCC-36BEEDF833D7}"/>
                </c:ext>
              </c:extLst>
            </c:dLbl>
            <c:dLbl>
              <c:idx val="8"/>
              <c:layout>
                <c:manualLayout>
                  <c:x val="-5.0662062402696178E-3"/>
                  <c:y val="-1.4173430108472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32B9-4329-ACCC-36BEEDF833D7}"/>
                </c:ext>
              </c:extLst>
            </c:dLbl>
            <c:dLbl>
              <c:idx val="9"/>
              <c:layout>
                <c:manualLayout>
                  <c:x val="-1.3571757749250939E-2"/>
                  <c:y val="-3.7713405976268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32B9-4329-ACCC-36BEEDF833D7}"/>
                </c:ext>
              </c:extLst>
            </c:dLbl>
            <c:dLbl>
              <c:idx val="10"/>
              <c:layout>
                <c:manualLayout>
                  <c:x val="-1.0132412480539144E-2"/>
                  <c:y val="-2.2677488173555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32B9-4329-ACCC-36BEEDF833D7}"/>
                </c:ext>
              </c:extLst>
            </c:dLbl>
            <c:dLbl>
              <c:idx val="11"/>
              <c:layout>
                <c:manualLayout>
                  <c:x val="-1.6465170280876257E-2"/>
                  <c:y val="-1.7008116130166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32B9-4329-ACCC-36BEEDF833D7}"/>
                </c:ext>
              </c:extLst>
            </c:dLbl>
            <c:dLbl>
              <c:idx val="12"/>
              <c:layout>
                <c:manualLayout>
                  <c:x val="-5.7679954787101155E-3"/>
                  <c:y val="-1.2259682238393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32B9-4329-ACCC-36BEEDF833D7}"/>
                </c:ext>
              </c:extLst>
            </c:dLbl>
            <c:dLbl>
              <c:idx val="13"/>
              <c:layout>
                <c:manualLayout>
                  <c:x val="-9.2120702499529153E-3"/>
                  <c:y val="-2.8947830339809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32B9-4329-ACCC-36BEEDF833D7}"/>
                </c:ext>
              </c:extLst>
            </c:dLbl>
            <c:dLbl>
              <c:idx val="14"/>
              <c:layout>
                <c:manualLayout>
                  <c:x val="-1.3941698352344647E-2"/>
                  <c:y val="3.21931589537222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32B9-4329-ACCC-36BEEDF833D7}"/>
                </c:ext>
              </c:extLst>
            </c:dLbl>
            <c:dLbl>
              <c:idx val="15"/>
              <c:layout>
                <c:manualLayout>
                  <c:x val="-1.3941698352344833E-2"/>
                  <c:y val="4.0241448692152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32B9-4329-ACCC-36BEEDF833D7}"/>
                </c:ext>
              </c:extLst>
            </c:dLbl>
            <c:dLbl>
              <c:idx val="16"/>
              <c:layout>
                <c:manualLayout>
                  <c:x val="-1.2674271229404403E-2"/>
                  <c:y val="2.41448692152917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32B9-4329-ACCC-36BEEDF833D7}"/>
                </c:ext>
              </c:extLst>
            </c:dLbl>
            <c:dLbl>
              <c:idx val="17"/>
              <c:layout>
                <c:manualLayout>
                  <c:x val="-1.2674271229404309E-2"/>
                  <c:y val="3.21931589537223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32B9-4329-ACCC-36BEEDF833D7}"/>
                </c:ext>
              </c:extLst>
            </c:dLbl>
            <c:dLbl>
              <c:idx val="18"/>
              <c:layout>
                <c:manualLayout>
                  <c:x val="-1.5209125475285171E-2"/>
                  <c:y val="2.9510395707578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32B9-4329-ACCC-36BEEDF833D7}"/>
                </c:ext>
              </c:extLst>
            </c:dLbl>
            <c:dLbl>
              <c:idx val="19"/>
              <c:layout>
                <c:manualLayout>
                  <c:x val="-2.5348542458808617E-3"/>
                  <c:y val="2.1461894727947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32B9-4329-ACCC-36BEEDF833D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66CC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1"/>
              <c:pt idx="0">
                <c:v>1995</c:v>
              </c:pt>
              <c:pt idx="1">
                <c:v>96</c:v>
              </c:pt>
              <c:pt idx="2">
                <c:v>97</c:v>
              </c:pt>
              <c:pt idx="3">
                <c:v>98</c:v>
              </c:pt>
              <c:pt idx="4">
                <c:v>99</c:v>
              </c:pt>
              <c:pt idx="5">
                <c:v>2000</c:v>
              </c:pt>
              <c:pt idx="6">
                <c:v>01</c:v>
              </c:pt>
              <c:pt idx="7">
                <c:v>02</c:v>
              </c:pt>
              <c:pt idx="8">
                <c:v>03</c:v>
              </c:pt>
              <c:pt idx="9">
                <c:v>04</c:v>
              </c:pt>
              <c:pt idx="10">
                <c:v>05</c:v>
              </c:pt>
              <c:pt idx="11">
                <c:v>06</c:v>
              </c:pt>
              <c:pt idx="12">
                <c:v>07</c:v>
              </c:pt>
              <c:pt idx="13">
                <c:v>08</c:v>
              </c:pt>
              <c:pt idx="14">
                <c:v>09</c:v>
              </c:pt>
              <c:pt idx="15">
                <c:v>10</c:v>
              </c:pt>
              <c:pt idx="16">
                <c:v>11</c:v>
              </c:pt>
              <c:pt idx="17">
                <c:v>12</c:v>
              </c:pt>
              <c:pt idx="18">
                <c:v>13</c:v>
              </c:pt>
              <c:pt idx="19">
                <c:v>14</c:v>
              </c:pt>
              <c:pt idx="20">
                <c:v>2015*</c:v>
              </c:pt>
            </c:strLit>
          </c:cat>
          <c:val>
            <c:numLit>
              <c:formatCode>General</c:formatCode>
              <c:ptCount val="21"/>
              <c:pt idx="0">
                <c:v>74.287999999999997</c:v>
              </c:pt>
              <c:pt idx="1">
                <c:v>135.94999999999999</c:v>
              </c:pt>
              <c:pt idx="2">
                <c:v>46.558</c:v>
              </c:pt>
              <c:pt idx="3">
                <c:v>51.488</c:v>
              </c:pt>
              <c:pt idx="4">
                <c:v>54.64</c:v>
              </c:pt>
              <c:pt idx="5">
                <c:v>53.411000000000001</c:v>
              </c:pt>
              <c:pt idx="6">
                <c:v>45.167000000000002</c:v>
              </c:pt>
              <c:pt idx="7">
                <c:v>17.329999999999998</c:v>
              </c:pt>
              <c:pt idx="8">
                <c:v>43.427999999999997</c:v>
              </c:pt>
              <c:pt idx="9">
                <c:v>39.078000000000003</c:v>
              </c:pt>
              <c:pt idx="10">
                <c:v>45.244</c:v>
              </c:pt>
              <c:pt idx="11">
                <c:v>33.953000000000003</c:v>
              </c:pt>
              <c:pt idx="12">
                <c:v>89.927000000000007</c:v>
              </c:pt>
              <c:pt idx="13">
                <c:v>99.486999999999995</c:v>
              </c:pt>
              <c:pt idx="14">
                <c:v>184.72200000000001</c:v>
              </c:pt>
              <c:pt idx="15">
                <c:v>223.376</c:v>
              </c:pt>
              <c:pt idx="16">
                <c:v>131.30000000000001</c:v>
              </c:pt>
              <c:pt idx="17">
                <c:v>149.8812093018218</c:v>
              </c:pt>
              <c:pt idx="18">
                <c:v>149.41353189887735</c:v>
              </c:pt>
              <c:pt idx="19">
                <c:v>111.02398648648649</c:v>
              </c:pt>
              <c:pt idx="20">
                <c:v>107.14969696969698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32B9-4329-ACCC-36BEEDF83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905792"/>
        <c:axId val="197932160"/>
      </c:lineChart>
      <c:catAx>
        <c:axId val="19790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97932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932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millones US $</a:t>
                </a:r>
              </a:p>
            </c:rich>
          </c:tx>
          <c:layout>
            <c:manualLayout>
              <c:xMode val="edge"/>
              <c:yMode val="edge"/>
              <c:x val="4.3313807996222697E-2"/>
              <c:y val="0.4260762475113146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97905792"/>
        <c:crosses val="autoZero"/>
        <c:crossBetween val="between"/>
        <c:majorUnit val="100"/>
        <c:minorUnit val="50"/>
      </c:valAx>
    </c:plotArea>
    <c:legend>
      <c:legendPos val="r"/>
      <c:layout>
        <c:manualLayout>
          <c:xMode val="edge"/>
          <c:yMode val="edge"/>
          <c:x val="0.13403046841367053"/>
          <c:y val="0.94164989939637822"/>
          <c:w val="0.74904947992612025"/>
          <c:h val="4.0241448692152959E-2"/>
        </c:manualLayout>
      </c:layout>
      <c:overlay val="0"/>
      <c:txPr>
        <a:bodyPr/>
        <a:lstStyle/>
        <a:p>
          <a:pPr>
            <a:defRPr sz="68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PE" sz="1100"/>
              <a:t>EMPRESAS GENERADORAS CON</a:t>
            </a:r>
            <a:r>
              <a:rPr lang="es-PE" sz="1100" baseline="0"/>
              <a:t> MAYOR MAYOR INVERSIÓN</a:t>
            </a:r>
            <a:r>
              <a:rPr lang="es-PE" sz="1100"/>
              <a:t> </a:t>
            </a:r>
          </a:p>
        </c:rich>
      </c:tx>
      <c:layout>
        <c:manualLayout>
          <c:xMode val="edge"/>
          <c:yMode val="edge"/>
          <c:x val="0.25524785254115961"/>
          <c:y val="2.4983019979645402E-2"/>
        </c:manualLayout>
      </c:layout>
      <c:overlay val="0"/>
      <c:spPr>
        <a:solidFill>
          <a:srgbClr val="3798AF"/>
        </a:solidFill>
      </c:spPr>
    </c:title>
    <c:autoTitleDeleted val="0"/>
    <c:plotArea>
      <c:layout>
        <c:manualLayout>
          <c:layoutTarget val="inner"/>
          <c:xMode val="edge"/>
          <c:yMode val="edge"/>
          <c:x val="0.30488544325463379"/>
          <c:y val="0.17911765460093707"/>
          <c:w val="0.62864375525152094"/>
          <c:h val="0.701814927020713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'8.6'!$C$6:$C$10</c:f>
              <c:strCache>
                <c:ptCount val="5"/>
                <c:pt idx="0">
                  <c:v>Hydro Global Perú S.A.C.</c:v>
                </c:pt>
                <c:pt idx="1">
                  <c:v>Fénix Power Perú S.A.</c:v>
                </c:pt>
                <c:pt idx="2">
                  <c:v>Engie Energía Perú S.A.</c:v>
                </c:pt>
                <c:pt idx="3">
                  <c:v>Electroperú S.A. (ELP)</c:v>
                </c:pt>
                <c:pt idx="4">
                  <c:v>Generación Andina S.A.C. </c:v>
                </c:pt>
              </c:strCache>
            </c:strRef>
          </c:cat>
          <c:val>
            <c:numRef>
              <c:f>'8.6'!$E$6:$E$10</c:f>
              <c:numCache>
                <c:formatCode>_-* #\ ##0.00\ _€_-;\-* #\ ##0.00\ _€_-;_-* "-"\ _€_-;_-@_-</c:formatCode>
                <c:ptCount val="5"/>
                <c:pt idx="0">
                  <c:v>82028.830159688179</c:v>
                </c:pt>
                <c:pt idx="1">
                  <c:v>31370</c:v>
                </c:pt>
                <c:pt idx="2">
                  <c:v>31305.253199999963</c:v>
                </c:pt>
                <c:pt idx="3">
                  <c:v>9110.0582939493925</c:v>
                </c:pt>
                <c:pt idx="4">
                  <c:v>8571.6959999999999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6B-4347-963C-BBDFE0AEA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198087424"/>
        <c:axId val="198088960"/>
      </c:barChart>
      <c:catAx>
        <c:axId val="198087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98088960"/>
        <c:crosses val="autoZero"/>
        <c:auto val="1"/>
        <c:lblAlgn val="ctr"/>
        <c:lblOffset val="100"/>
        <c:noMultiLvlLbl val="0"/>
      </c:catAx>
      <c:valAx>
        <c:axId val="198088960"/>
        <c:scaling>
          <c:orientation val="minMax"/>
          <c:max val="90000"/>
        </c:scaling>
        <c:delete val="0"/>
        <c:axPos val="b"/>
        <c:majorGridlines>
          <c:spPr>
            <a:ln>
              <a:solidFill>
                <a:schemeClr val="bg1">
                  <a:lumMod val="50000"/>
                  <a:alpha val="39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Miles US$ </a:t>
                </a:r>
              </a:p>
            </c:rich>
          </c:tx>
          <c:layout/>
          <c:overlay val="0"/>
        </c:title>
        <c:numFmt formatCode="_-* #\ ##0.00\ _€_-;\-* #\ ##0.00\ _€_-;_-* &quot;-&quot;\ _€_-;_-@_-" sourceLinked="1"/>
        <c:majorTickMark val="out"/>
        <c:minorTickMark val="none"/>
        <c:tickLblPos val="nextTo"/>
        <c:spPr>
          <a:ln>
            <a:solidFill>
              <a:schemeClr val="bg1">
                <a:lumMod val="65000"/>
                <a:alpha val="32000"/>
              </a:schemeClr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980874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30</xdr:row>
      <xdr:rowOff>161925</xdr:rowOff>
    </xdr:from>
    <xdr:to>
      <xdr:col>6</xdr:col>
      <xdr:colOff>476250</xdr:colOff>
      <xdr:row>50</xdr:row>
      <xdr:rowOff>9525</xdr:rowOff>
    </xdr:to>
    <xdr:graphicFrame macro="">
      <xdr:nvGraphicFramePr>
        <xdr:cNvPr id="3604544" name="Chart 1">
          <a:extLst>
            <a:ext uri="{FF2B5EF4-FFF2-40B4-BE49-F238E27FC236}">
              <a16:creationId xmlns="" xmlns:a16="http://schemas.microsoft.com/office/drawing/2014/main" id="{00000000-0008-0000-0000-000040003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95250</xdr:colOff>
      <xdr:row>13</xdr:row>
      <xdr:rowOff>161925</xdr:rowOff>
    </xdr:from>
    <xdr:to>
      <xdr:col>6</xdr:col>
      <xdr:colOff>409575</xdr:colOff>
      <xdr:row>28</xdr:row>
      <xdr:rowOff>161925</xdr:rowOff>
    </xdr:to>
    <xdr:graphicFrame macro="">
      <xdr:nvGraphicFramePr>
        <xdr:cNvPr id="3604545" name="3 Gráfico">
          <a:extLst>
            <a:ext uri="{FF2B5EF4-FFF2-40B4-BE49-F238E27FC236}">
              <a16:creationId xmlns="" xmlns:a16="http://schemas.microsoft.com/office/drawing/2014/main" id="{00000000-0008-0000-0000-000041003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141</xdr:row>
      <xdr:rowOff>95250</xdr:rowOff>
    </xdr:from>
    <xdr:to>
      <xdr:col>5</xdr:col>
      <xdr:colOff>228600</xdr:colOff>
      <xdr:row>160</xdr:row>
      <xdr:rowOff>104775</xdr:rowOff>
    </xdr:to>
    <xdr:graphicFrame macro="">
      <xdr:nvGraphicFramePr>
        <xdr:cNvPr id="10752" name="Chart 1">
          <a:extLst>
            <a:ext uri="{FF2B5EF4-FFF2-40B4-BE49-F238E27FC236}">
              <a16:creationId xmlns="" xmlns:a16="http://schemas.microsoft.com/office/drawing/2014/main" id="{00000000-0008-0000-0100-0000002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34</xdr:row>
      <xdr:rowOff>123825</xdr:rowOff>
    </xdr:from>
    <xdr:to>
      <xdr:col>4</xdr:col>
      <xdr:colOff>1047750</xdr:colOff>
      <xdr:row>54</xdr:row>
      <xdr:rowOff>38100</xdr:rowOff>
    </xdr:to>
    <xdr:graphicFrame macro="">
      <xdr:nvGraphicFramePr>
        <xdr:cNvPr id="12890" name="Chart 1">
          <a:extLst>
            <a:ext uri="{FF2B5EF4-FFF2-40B4-BE49-F238E27FC236}">
              <a16:creationId xmlns="" xmlns:a16="http://schemas.microsoft.com/office/drawing/2014/main" id="{00000000-0008-0000-0200-00005A3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952500</xdr:colOff>
      <xdr:row>52</xdr:row>
      <xdr:rowOff>19050</xdr:rowOff>
    </xdr:from>
    <xdr:to>
      <xdr:col>4</xdr:col>
      <xdr:colOff>57150</xdr:colOff>
      <xdr:row>53</xdr:row>
      <xdr:rowOff>104775</xdr:rowOff>
    </xdr:to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114550" y="9925050"/>
          <a:ext cx="45148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/>
            <a:t>(*) No incluye Inversión realizada por la DGER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186</xdr:row>
      <xdr:rowOff>66675</xdr:rowOff>
    </xdr:from>
    <xdr:to>
      <xdr:col>3</xdr:col>
      <xdr:colOff>952500</xdr:colOff>
      <xdr:row>203</xdr:row>
      <xdr:rowOff>161925</xdr:rowOff>
    </xdr:to>
    <xdr:graphicFrame macro="">
      <xdr:nvGraphicFramePr>
        <xdr:cNvPr id="3317039" name="Chart 1">
          <a:extLst>
            <a:ext uri="{FF2B5EF4-FFF2-40B4-BE49-F238E27FC236}">
              <a16:creationId xmlns="" xmlns:a16="http://schemas.microsoft.com/office/drawing/2014/main" id="{00000000-0008-0000-0300-00002F9D3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495300</xdr:colOff>
      <xdr:row>111</xdr:row>
      <xdr:rowOff>0</xdr:rowOff>
    </xdr:from>
    <xdr:to>
      <xdr:col>4</xdr:col>
      <xdr:colOff>47625</xdr:colOff>
      <xdr:row>132</xdr:row>
      <xdr:rowOff>66675</xdr:rowOff>
    </xdr:to>
    <xdr:graphicFrame macro="">
      <xdr:nvGraphicFramePr>
        <xdr:cNvPr id="3317040" name="Chart 2">
          <a:extLst>
            <a:ext uri="{FF2B5EF4-FFF2-40B4-BE49-F238E27FC236}">
              <a16:creationId xmlns="" xmlns:a16="http://schemas.microsoft.com/office/drawing/2014/main" id="{00000000-0008-0000-0300-0000309D3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2001521</xdr:colOff>
      <xdr:row>130</xdr:row>
      <xdr:rowOff>97487</xdr:rowOff>
    </xdr:from>
    <xdr:ext cx="1995546" cy="182550"/>
    <xdr:sp macro="" textlink="">
      <xdr:nvSpPr>
        <xdr:cNvPr id="14339" name="Text Box 3">
          <a:extLst>
            <a:ext uri="{FF2B5EF4-FFF2-40B4-BE49-F238E27FC236}">
              <a16:creationId xmlns="" xmlns:a16="http://schemas.microsoft.com/office/drawing/2014/main" id="{00000000-0008-0000-0300-000003380000}"/>
            </a:ext>
          </a:extLst>
        </xdr:cNvPr>
        <xdr:cNvSpPr txBox="1">
          <a:spLocks noChangeArrowheads="1"/>
        </xdr:cNvSpPr>
      </xdr:nvSpPr>
      <xdr:spPr bwMode="auto">
        <a:xfrm>
          <a:off x="2590801" y="22835567"/>
          <a:ext cx="1995546" cy="18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en-US" sz="1050" b="1" i="0" strike="noStrike">
              <a:solidFill>
                <a:srgbClr val="000000"/>
              </a:solidFill>
              <a:latin typeface="Arial"/>
              <a:cs typeface="Arial"/>
            </a:rPr>
            <a:t>TOTAL : US$ 197</a:t>
          </a:r>
          <a:r>
            <a:rPr lang="en-US" sz="1050" b="1" i="0" strike="noStrike" baseline="0">
              <a:solidFill>
                <a:srgbClr val="000000"/>
              </a:solidFill>
              <a:latin typeface="Arial"/>
              <a:cs typeface="Arial"/>
            </a:rPr>
            <a:t> 331</a:t>
          </a:r>
          <a:r>
            <a:rPr lang="en-US" sz="1050" b="1" i="0" strike="noStrike">
              <a:solidFill>
                <a:srgbClr val="000000"/>
              </a:solidFill>
              <a:latin typeface="Arial"/>
              <a:cs typeface="Arial"/>
            </a:rPr>
            <a:t> Millones </a:t>
          </a:r>
        </a:p>
      </xdr:txBody>
    </xdr:sp>
    <xdr:clientData/>
  </xdr:oneCellAnchor>
  <xdr:oneCellAnchor>
    <xdr:from>
      <xdr:col>2</xdr:col>
      <xdr:colOff>1746396</xdr:colOff>
      <xdr:row>202</xdr:row>
      <xdr:rowOff>24906</xdr:rowOff>
    </xdr:from>
    <xdr:ext cx="1576714" cy="182550"/>
    <xdr:sp macro="" textlink="">
      <xdr:nvSpPr>
        <xdr:cNvPr id="14341" name="Text Box 5">
          <a:extLst>
            <a:ext uri="{FF2B5EF4-FFF2-40B4-BE49-F238E27FC236}">
              <a16:creationId xmlns="" xmlns:a16="http://schemas.microsoft.com/office/drawing/2014/main" id="{00000000-0008-0000-0300-000005380000}"/>
            </a:ext>
          </a:extLst>
        </xdr:cNvPr>
        <xdr:cNvSpPr txBox="1">
          <a:spLocks noChangeArrowheads="1"/>
        </xdr:cNvSpPr>
      </xdr:nvSpPr>
      <xdr:spPr bwMode="auto">
        <a:xfrm>
          <a:off x="2334225" y="33552906"/>
          <a:ext cx="1576714" cy="18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en-US" sz="1050" b="1" i="0" strike="noStrike">
              <a:solidFill>
                <a:srgbClr val="000000"/>
              </a:solidFill>
              <a:latin typeface="Arial"/>
              <a:cs typeface="Arial"/>
            </a:rPr>
            <a:t>TOTAL : </a:t>
          </a:r>
          <a:r>
            <a:rPr lang="en-US" sz="1050" b="1" i="0" strike="noStrike" baseline="0">
              <a:solidFill>
                <a:srgbClr val="000000"/>
              </a:solidFill>
              <a:latin typeface="Arial"/>
              <a:cs typeface="Arial"/>
            </a:rPr>
            <a:t>268 819 </a:t>
          </a:r>
          <a:r>
            <a:rPr lang="en-US" sz="1050" b="1" i="0" strike="noStrike">
              <a:solidFill>
                <a:srgbClr val="000000"/>
              </a:solidFill>
              <a:latin typeface="Arial"/>
              <a:cs typeface="Arial"/>
            </a:rPr>
            <a:t>de US$</a:t>
          </a:r>
        </a:p>
      </xdr:txBody>
    </xdr:sp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0.29125</cdr:x>
      <cdr:y>0.20659</cdr:y>
    </cdr:from>
    <cdr:to>
      <cdr:x>0.2969</cdr:x>
      <cdr:y>0.2771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30824" y="585800"/>
          <a:ext cx="27765" cy="1999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</xdr:row>
      <xdr:rowOff>81280</xdr:rowOff>
    </xdr:from>
    <xdr:to>
      <xdr:col>4</xdr:col>
      <xdr:colOff>939800</xdr:colOff>
      <xdr:row>5</xdr:row>
      <xdr:rowOff>81280</xdr:rowOff>
    </xdr:to>
    <xdr:sp macro="" textlink="">
      <xdr:nvSpPr>
        <xdr:cNvPr id="4" name="3 Rectángulo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74625" y="652780"/>
          <a:ext cx="7470775" cy="4572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8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INVERSIONES</a:t>
          </a:r>
          <a:r>
            <a:rPr lang="es-ES" sz="18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ACUMULADAS DEL AÑO  2015 **</a:t>
          </a:r>
          <a:endParaRPr lang="es-PE" sz="1800">
            <a:effectLst/>
          </a:endParaRPr>
        </a:p>
        <a:p>
          <a:pPr algn="ctr"/>
          <a:r>
            <a:rPr lang="es-ES" sz="18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(MILES US$)</a:t>
          </a:r>
          <a:endParaRPr lang="es-PE" sz="1800">
            <a:effectLst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1047750</xdr:colOff>
      <xdr:row>39</xdr:row>
      <xdr:rowOff>161925</xdr:rowOff>
    </xdr:from>
    <xdr:to>
      <xdr:col>13</xdr:col>
      <xdr:colOff>790575</xdr:colOff>
      <xdr:row>63</xdr:row>
      <xdr:rowOff>38100</xdr:rowOff>
    </xdr:to>
    <xdr:graphicFrame macro="">
      <xdr:nvGraphicFramePr>
        <xdr:cNvPr id="3051707" name="Chart 1">
          <a:extLst>
            <a:ext uri="{FF2B5EF4-FFF2-40B4-BE49-F238E27FC236}">
              <a16:creationId xmlns="" xmlns:a16="http://schemas.microsoft.com/office/drawing/2014/main" id="{00000000-0008-0000-0500-0000BB90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809625</xdr:colOff>
      <xdr:row>68</xdr:row>
      <xdr:rowOff>104775</xdr:rowOff>
    </xdr:from>
    <xdr:to>
      <xdr:col>13</xdr:col>
      <xdr:colOff>619125</xdr:colOff>
      <xdr:row>97</xdr:row>
      <xdr:rowOff>142875</xdr:rowOff>
    </xdr:to>
    <xdr:graphicFrame macro="">
      <xdr:nvGraphicFramePr>
        <xdr:cNvPr id="3051708" name="Chart 2">
          <a:extLst>
            <a:ext uri="{FF2B5EF4-FFF2-40B4-BE49-F238E27FC236}">
              <a16:creationId xmlns="" xmlns:a16="http://schemas.microsoft.com/office/drawing/2014/main" id="{00000000-0008-0000-0500-0000BC90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12</xdr:row>
      <xdr:rowOff>9525</xdr:rowOff>
    </xdr:from>
    <xdr:to>
      <xdr:col>4</xdr:col>
      <xdr:colOff>914400</xdr:colOff>
      <xdr:row>26</xdr:row>
      <xdr:rowOff>76200</xdr:rowOff>
    </xdr:to>
    <xdr:graphicFrame macro="">
      <xdr:nvGraphicFramePr>
        <xdr:cNvPr id="3621976" name="2 Gráfico">
          <a:extLst>
            <a:ext uri="{FF2B5EF4-FFF2-40B4-BE49-F238E27FC236}">
              <a16:creationId xmlns="" xmlns:a16="http://schemas.microsoft.com/office/drawing/2014/main" id="{00000000-0008-0000-0700-000058443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333375</xdr:colOff>
      <xdr:row>37</xdr:row>
      <xdr:rowOff>142875</xdr:rowOff>
    </xdr:from>
    <xdr:to>
      <xdr:col>4</xdr:col>
      <xdr:colOff>904875</xdr:colOff>
      <xdr:row>54</xdr:row>
      <xdr:rowOff>114300</xdr:rowOff>
    </xdr:to>
    <xdr:graphicFrame macro="">
      <xdr:nvGraphicFramePr>
        <xdr:cNvPr id="3621977" name="3 Gráfico">
          <a:extLst>
            <a:ext uri="{FF2B5EF4-FFF2-40B4-BE49-F238E27FC236}">
              <a16:creationId xmlns="" xmlns:a16="http://schemas.microsoft.com/office/drawing/2014/main" id="{00000000-0008-0000-0700-000059443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68</xdr:row>
      <xdr:rowOff>28575</xdr:rowOff>
    </xdr:from>
    <xdr:to>
      <xdr:col>5</xdr:col>
      <xdr:colOff>9525</xdr:colOff>
      <xdr:row>85</xdr:row>
      <xdr:rowOff>0</xdr:rowOff>
    </xdr:to>
    <xdr:graphicFrame macro="">
      <xdr:nvGraphicFramePr>
        <xdr:cNvPr id="3621978" name="4 Gráfico">
          <a:extLst>
            <a:ext uri="{FF2B5EF4-FFF2-40B4-BE49-F238E27FC236}">
              <a16:creationId xmlns="" xmlns:a16="http://schemas.microsoft.com/office/drawing/2014/main" id="{00000000-0008-0000-0700-00005A443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IVETI/STD98/ANUARI~1/LASERJC5/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showGridLines="0" view="pageBreakPreview" zoomScaleNormal="75" zoomScaleSheetLayoutView="100" workbookViewId="0">
      <selection activeCell="G9" sqref="G9"/>
    </sheetView>
  </sheetViews>
  <sheetFormatPr baseColWidth="10" defaultRowHeight="12.75" x14ac:dyDescent="0.2"/>
  <cols>
    <col min="1" max="1" width="1.5703125" customWidth="1"/>
    <col min="2" max="2" width="17.42578125" bestFit="1" customWidth="1"/>
    <col min="3" max="4" width="15.7109375" customWidth="1"/>
    <col min="5" max="5" width="20.7109375" customWidth="1"/>
    <col min="6" max="6" width="10.42578125" customWidth="1"/>
    <col min="7" max="7" width="12" customWidth="1"/>
    <col min="8" max="8" width="4.85546875" customWidth="1"/>
    <col min="9" max="9" width="11.42578125" style="448"/>
    <col min="10" max="10" width="13.28515625" style="448" customWidth="1"/>
    <col min="11" max="11" width="8" style="448" customWidth="1"/>
    <col min="12" max="17" width="11.42578125" style="448"/>
  </cols>
  <sheetData>
    <row r="1" spans="1:14" ht="16.5" x14ac:dyDescent="0.25">
      <c r="A1" s="476" t="s">
        <v>112</v>
      </c>
      <c r="C1" s="476"/>
      <c r="D1" s="476"/>
      <c r="E1" s="476"/>
      <c r="F1" s="476"/>
      <c r="G1" s="476"/>
      <c r="H1" s="476"/>
    </row>
    <row r="2" spans="1:14" ht="13.5" thickBot="1" x14ac:dyDescent="0.25">
      <c r="A2" s="58"/>
      <c r="B2" s="58"/>
      <c r="C2" s="58"/>
      <c r="D2" s="58"/>
      <c r="E2" s="58"/>
      <c r="F2" s="58"/>
      <c r="G2" s="58"/>
      <c r="H2" s="58"/>
    </row>
    <row r="3" spans="1:14" ht="14.45" customHeight="1" x14ac:dyDescent="0.2">
      <c r="B3" s="527" t="s">
        <v>8</v>
      </c>
      <c r="C3" s="524" t="s">
        <v>9</v>
      </c>
      <c r="D3" s="524" t="s">
        <v>10</v>
      </c>
      <c r="E3" s="524" t="s">
        <v>2</v>
      </c>
      <c r="F3" s="524" t="s">
        <v>11</v>
      </c>
      <c r="G3" s="525"/>
      <c r="M3" s="449"/>
    </row>
    <row r="4" spans="1:14" ht="30.75" customHeight="1" x14ac:dyDescent="0.2">
      <c r="B4" s="528"/>
      <c r="C4" s="526"/>
      <c r="D4" s="526"/>
      <c r="E4" s="526"/>
      <c r="F4" s="498" t="s">
        <v>12</v>
      </c>
      <c r="G4" s="499" t="s">
        <v>13</v>
      </c>
    </row>
    <row r="5" spans="1:14" x14ac:dyDescent="0.2">
      <c r="B5" s="493" t="s">
        <v>18</v>
      </c>
      <c r="C5" s="490">
        <v>177582.05255853527</v>
      </c>
      <c r="D5" s="490">
        <v>19748.448735896869</v>
      </c>
      <c r="E5" s="491">
        <f>C5+D5</f>
        <v>197330.50129443215</v>
      </c>
      <c r="F5" s="492">
        <f>C5/E5</f>
        <v>0.89992196540143232</v>
      </c>
      <c r="G5" s="494">
        <f>D5/E5</f>
        <v>0.10007803459856759</v>
      </c>
      <c r="I5" s="450">
        <f>+E5/$E$8</f>
        <v>0.31910700148331955</v>
      </c>
    </row>
    <row r="6" spans="1:14" x14ac:dyDescent="0.2">
      <c r="B6" s="493" t="s">
        <v>115</v>
      </c>
      <c r="C6" s="490">
        <v>152234.25350425474</v>
      </c>
      <c r="D6" s="490"/>
      <c r="E6" s="491">
        <f>C6+D6</f>
        <v>152234.25350425474</v>
      </c>
      <c r="F6" s="492">
        <f>C6/E6</f>
        <v>1</v>
      </c>
      <c r="G6" s="494">
        <f>D6/E6</f>
        <v>0</v>
      </c>
      <c r="I6" s="450">
        <f>+E6/$E$8</f>
        <v>0.24618097982891488</v>
      </c>
      <c r="N6" s="451"/>
    </row>
    <row r="7" spans="1:14" x14ac:dyDescent="0.2">
      <c r="B7" s="493" t="s">
        <v>19</v>
      </c>
      <c r="C7" s="490">
        <v>118562.70805092556</v>
      </c>
      <c r="D7" s="490">
        <v>150256.02725612582</v>
      </c>
      <c r="E7" s="491">
        <f>C7+D7</f>
        <v>268818.73530705139</v>
      </c>
      <c r="F7" s="492">
        <f>C7/E7</f>
        <v>0.44105076201441207</v>
      </c>
      <c r="G7" s="494">
        <f>D7/E7</f>
        <v>0.55894923798558782</v>
      </c>
      <c r="I7" s="450">
        <f>+E7/$E$8</f>
        <v>0.43471201868776554</v>
      </c>
    </row>
    <row r="8" spans="1:14" ht="13.5" thickBot="1" x14ac:dyDescent="0.25">
      <c r="B8" s="495" t="s">
        <v>2</v>
      </c>
      <c r="C8" s="521">
        <f>SUM(C5:C7)</f>
        <v>448379.01411371556</v>
      </c>
      <c r="D8" s="521">
        <f>SUM(D5:D7)</f>
        <v>170004.47599202269</v>
      </c>
      <c r="E8" s="521">
        <f>SUM(E5:E7)</f>
        <v>618383.49010573828</v>
      </c>
      <c r="F8" s="496">
        <f>C8/E8</f>
        <v>0.72508244687620393</v>
      </c>
      <c r="G8" s="497">
        <f>D8/E8</f>
        <v>0.27491755312379601</v>
      </c>
    </row>
    <row r="9" spans="1:14" x14ac:dyDescent="0.2">
      <c r="B9" s="11"/>
      <c r="C9" s="12"/>
      <c r="D9" s="12"/>
      <c r="E9" s="12"/>
      <c r="F9" s="12"/>
      <c r="G9" s="11"/>
      <c r="N9" s="452"/>
    </row>
    <row r="10" spans="1:14" ht="14.25" x14ac:dyDescent="0.2">
      <c r="B10" s="522" t="s">
        <v>24</v>
      </c>
      <c r="C10" s="522"/>
      <c r="D10" s="522"/>
      <c r="E10" s="491">
        <v>91252.862507112222</v>
      </c>
      <c r="F10" s="11"/>
      <c r="G10" s="11"/>
    </row>
    <row r="11" spans="1:14" x14ac:dyDescent="0.2">
      <c r="B11" s="11"/>
      <c r="C11" s="11"/>
      <c r="D11" s="11"/>
      <c r="E11" s="11"/>
      <c r="F11" s="11"/>
      <c r="G11" s="11"/>
      <c r="N11" s="450"/>
    </row>
    <row r="12" spans="1:14" x14ac:dyDescent="0.2">
      <c r="B12" s="523" t="s">
        <v>334</v>
      </c>
      <c r="C12" s="523"/>
      <c r="D12" s="523"/>
      <c r="E12" s="491">
        <f>E8+E10</f>
        <v>709636.35261285049</v>
      </c>
      <c r="F12" s="11"/>
      <c r="G12" s="11"/>
    </row>
    <row r="13" spans="1:14" ht="13.5" x14ac:dyDescent="0.2">
      <c r="B13" s="26" t="s">
        <v>62</v>
      </c>
    </row>
    <row r="14" spans="1:14" x14ac:dyDescent="0.2">
      <c r="I14" s="451"/>
    </row>
    <row r="15" spans="1:14" x14ac:dyDescent="0.2">
      <c r="J15" s="448">
        <f>+C8/E12</f>
        <v>0.63184335535067127</v>
      </c>
    </row>
    <row r="29" spans="2:2" ht="19.5" customHeight="1" x14ac:dyDescent="0.2"/>
    <row r="30" spans="2:2" x14ac:dyDescent="0.2">
      <c r="B30" s="116" t="s">
        <v>134</v>
      </c>
    </row>
    <row r="52" spans="2:2" x14ac:dyDescent="0.2">
      <c r="B52" s="116" t="s">
        <v>134</v>
      </c>
    </row>
  </sheetData>
  <mergeCells count="7">
    <mergeCell ref="B10:D10"/>
    <mergeCell ref="B12:D12"/>
    <mergeCell ref="F3:G3"/>
    <mergeCell ref="E3:E4"/>
    <mergeCell ref="D3:D4"/>
    <mergeCell ref="C3:C4"/>
    <mergeCell ref="B3:B4"/>
  </mergeCells>
  <phoneticPr fontId="0" type="noConversion"/>
  <printOptions horizontalCentered="1" verticalCentered="1"/>
  <pageMargins left="0" right="0" top="0" bottom="0" header="0" footer="0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showGridLines="0" view="pageBreakPreview" zoomScaleNormal="75" zoomScaleSheetLayoutView="100" workbookViewId="0">
      <selection activeCell="A2" sqref="A2"/>
    </sheetView>
  </sheetViews>
  <sheetFormatPr baseColWidth="10" defaultRowHeight="12.75" x14ac:dyDescent="0.2"/>
  <cols>
    <col min="1" max="1" width="2.5703125" customWidth="1"/>
    <col min="2" max="2" width="6.42578125" customWidth="1"/>
    <col min="3" max="3" width="62.140625" customWidth="1"/>
    <col min="4" max="4" width="13.85546875" bestFit="1" customWidth="1"/>
    <col min="5" max="5" width="12.85546875" bestFit="1" customWidth="1"/>
    <col min="6" max="6" width="13.85546875" bestFit="1" customWidth="1"/>
    <col min="7" max="7" width="5.42578125" customWidth="1"/>
    <col min="8" max="8" width="12.7109375" customWidth="1"/>
  </cols>
  <sheetData>
    <row r="1" spans="1:15" ht="15.75" x14ac:dyDescent="0.25">
      <c r="A1" s="7" t="s">
        <v>333</v>
      </c>
      <c r="C1" s="7"/>
      <c r="D1" s="7"/>
      <c r="E1" s="7"/>
      <c r="F1" s="71"/>
    </row>
    <row r="2" spans="1:15" ht="15.75" x14ac:dyDescent="0.25">
      <c r="B2" s="529"/>
      <c r="C2" s="529"/>
      <c r="D2" s="445"/>
      <c r="E2" s="445"/>
      <c r="F2" s="71"/>
    </row>
    <row r="3" spans="1:15" ht="15.75" x14ac:dyDescent="0.25">
      <c r="B3" s="7" t="s">
        <v>100</v>
      </c>
      <c r="C3" s="7"/>
      <c r="D3" s="445"/>
      <c r="E3" s="445"/>
      <c r="F3" s="71"/>
      <c r="H3" s="453"/>
      <c r="I3" s="453"/>
      <c r="J3" s="453"/>
      <c r="K3" s="453"/>
      <c r="L3" s="453"/>
      <c r="M3" s="453"/>
      <c r="N3" s="453"/>
      <c r="O3" s="453"/>
    </row>
    <row r="4" spans="1:15" ht="15.75" thickBot="1" x14ac:dyDescent="0.25">
      <c r="B4" s="71"/>
      <c r="C4" s="71"/>
      <c r="D4" s="71"/>
      <c r="E4" s="71"/>
      <c r="F4" s="71"/>
      <c r="H4" s="453"/>
      <c r="I4" s="453"/>
      <c r="J4" s="453"/>
      <c r="K4" s="453"/>
      <c r="L4" s="453"/>
      <c r="M4" s="453"/>
      <c r="N4" s="453"/>
      <c r="O4" s="453"/>
    </row>
    <row r="5" spans="1:15" ht="26.25" thickBot="1" x14ac:dyDescent="0.25">
      <c r="B5" s="500" t="s">
        <v>0</v>
      </c>
      <c r="C5" s="501" t="s">
        <v>1</v>
      </c>
      <c r="D5" s="501" t="s">
        <v>20</v>
      </c>
      <c r="E5" s="501" t="s">
        <v>21</v>
      </c>
      <c r="F5" s="502" t="s">
        <v>2</v>
      </c>
      <c r="G5" s="447"/>
      <c r="H5" s="454"/>
      <c r="I5" s="453"/>
      <c r="J5" s="453"/>
      <c r="K5" s="453"/>
      <c r="L5" s="453"/>
      <c r="M5" s="453"/>
      <c r="N5" s="453"/>
      <c r="O5" s="453"/>
    </row>
    <row r="6" spans="1:15" ht="15" customHeight="1" x14ac:dyDescent="0.2">
      <c r="B6" s="406">
        <v>1</v>
      </c>
      <c r="C6" s="511" t="s">
        <v>200</v>
      </c>
      <c r="D6" s="512"/>
      <c r="E6" s="513"/>
      <c r="F6" s="509">
        <v>0</v>
      </c>
      <c r="H6" s="453"/>
      <c r="I6" s="453"/>
      <c r="J6" s="520" t="str">
        <f>D5</f>
        <v>Inversiones eléctricas</v>
      </c>
      <c r="K6" s="455" t="str">
        <f>E5</f>
        <v>Inversiones no eléctricas</v>
      </c>
      <c r="L6" s="453" t="s">
        <v>2</v>
      </c>
      <c r="M6" s="453"/>
      <c r="N6" s="453"/>
      <c r="O6" s="453"/>
    </row>
    <row r="7" spans="1:15" x14ac:dyDescent="0.2">
      <c r="B7" s="406">
        <f>B6+1</f>
        <v>2</v>
      </c>
      <c r="C7" s="511" t="s">
        <v>295</v>
      </c>
      <c r="D7" s="512">
        <v>235.60000000000019</v>
      </c>
      <c r="E7" s="513"/>
      <c r="F7" s="509">
        <v>235.60000000000019</v>
      </c>
      <c r="H7" s="453"/>
      <c r="I7" s="453"/>
      <c r="J7" s="455"/>
      <c r="K7" s="455"/>
      <c r="L7" s="453"/>
      <c r="M7" s="453"/>
      <c r="N7" s="453"/>
      <c r="O7" s="453"/>
    </row>
    <row r="8" spans="1:15" x14ac:dyDescent="0.2">
      <c r="B8" s="406">
        <f>B7+1</f>
        <v>3</v>
      </c>
      <c r="C8" s="512" t="s">
        <v>201</v>
      </c>
      <c r="D8" s="512"/>
      <c r="E8" s="513"/>
      <c r="F8" s="509">
        <v>0</v>
      </c>
      <c r="H8" s="453"/>
      <c r="I8" s="453" t="s">
        <v>14</v>
      </c>
      <c r="J8" s="456">
        <f>D97</f>
        <v>144566.07154853531</v>
      </c>
      <c r="K8" s="456">
        <f>E97</f>
        <v>33015.981009999967</v>
      </c>
      <c r="L8" s="457">
        <f>SUM(J8:K8)</f>
        <v>177582.05255853527</v>
      </c>
      <c r="M8" s="453"/>
      <c r="N8" s="453"/>
      <c r="O8" s="453"/>
    </row>
    <row r="9" spans="1:15" x14ac:dyDescent="0.2">
      <c r="B9" s="406">
        <f>B8+1</f>
        <v>4</v>
      </c>
      <c r="C9" s="512" t="s">
        <v>296</v>
      </c>
      <c r="D9" s="512"/>
      <c r="E9" s="513"/>
      <c r="F9" s="509">
        <v>0</v>
      </c>
      <c r="H9" s="453"/>
      <c r="I9" s="453" t="s">
        <v>15</v>
      </c>
      <c r="J9" s="456">
        <f>D122</f>
        <v>149193.31350425474</v>
      </c>
      <c r="K9" s="456">
        <f>E122</f>
        <v>3040.9399999999923</v>
      </c>
      <c r="L9" s="457">
        <f>SUM(J9:K9)</f>
        <v>152234.25350425474</v>
      </c>
      <c r="M9" s="453"/>
      <c r="N9" s="453"/>
      <c r="O9" s="453"/>
    </row>
    <row r="10" spans="1:15" x14ac:dyDescent="0.2">
      <c r="B10" s="406">
        <f>B9+1</f>
        <v>5</v>
      </c>
      <c r="C10" s="512" t="s">
        <v>332</v>
      </c>
      <c r="D10" s="512"/>
      <c r="E10" s="513"/>
      <c r="F10" s="509">
        <v>0</v>
      </c>
      <c r="H10" s="453"/>
      <c r="I10" s="453" t="s">
        <v>16</v>
      </c>
      <c r="J10" s="456">
        <f>D136</f>
        <v>112679.16537362167</v>
      </c>
      <c r="K10" s="456">
        <f>E136</f>
        <v>5883.5426773039053</v>
      </c>
      <c r="L10" s="457">
        <f>SUM(J10:K10)</f>
        <v>118562.70805092558</v>
      </c>
      <c r="M10" s="453"/>
      <c r="N10" s="453"/>
      <c r="O10" s="453"/>
    </row>
    <row r="11" spans="1:15" x14ac:dyDescent="0.2">
      <c r="B11" s="406">
        <f t="shared" ref="B11:B76" si="0">B10+1</f>
        <v>6</v>
      </c>
      <c r="C11" s="512" t="s">
        <v>203</v>
      </c>
      <c r="D11" s="512"/>
      <c r="E11" s="513"/>
      <c r="F11" s="509">
        <v>0</v>
      </c>
      <c r="H11" s="453"/>
      <c r="I11" s="453"/>
      <c r="J11" s="453"/>
      <c r="K11" s="453" t="s">
        <v>2</v>
      </c>
      <c r="L11" s="457">
        <f>SUM(L8:L10)</f>
        <v>448379.01411371556</v>
      </c>
      <c r="M11" s="453"/>
      <c r="N11" s="453"/>
      <c r="O11" s="453"/>
    </row>
    <row r="12" spans="1:15" x14ac:dyDescent="0.2">
      <c r="B12" s="406">
        <f t="shared" si="0"/>
        <v>7</v>
      </c>
      <c r="C12" s="512" t="s">
        <v>204</v>
      </c>
      <c r="D12" s="512"/>
      <c r="E12" s="513"/>
      <c r="F12" s="509">
        <v>0</v>
      </c>
      <c r="H12" s="453"/>
      <c r="I12" s="453"/>
      <c r="J12" s="453"/>
      <c r="K12" s="453"/>
      <c r="L12" s="453"/>
      <c r="M12" s="453"/>
      <c r="N12" s="453"/>
      <c r="O12" s="453"/>
    </row>
    <row r="13" spans="1:15" x14ac:dyDescent="0.2">
      <c r="B13" s="406">
        <f t="shared" si="0"/>
        <v>8</v>
      </c>
      <c r="C13" s="512" t="s">
        <v>205</v>
      </c>
      <c r="D13" s="512"/>
      <c r="E13" s="513"/>
      <c r="F13" s="509">
        <v>0</v>
      </c>
      <c r="H13" s="453"/>
      <c r="I13" s="453"/>
      <c r="J13" s="453"/>
      <c r="K13" s="453"/>
      <c r="L13" s="453"/>
      <c r="M13" s="453"/>
      <c r="N13" s="453"/>
      <c r="O13" s="453"/>
    </row>
    <row r="14" spans="1:15" x14ac:dyDescent="0.2">
      <c r="B14" s="406">
        <f t="shared" si="0"/>
        <v>9</v>
      </c>
      <c r="C14" s="512" t="s">
        <v>206</v>
      </c>
      <c r="D14" s="512"/>
      <c r="E14" s="513"/>
      <c r="F14" s="509">
        <v>0</v>
      </c>
      <c r="H14" s="453"/>
      <c r="I14" s="453"/>
      <c r="J14" s="453"/>
      <c r="K14" s="453"/>
      <c r="L14" s="453"/>
      <c r="M14" s="453"/>
      <c r="N14" s="453"/>
      <c r="O14" s="453"/>
    </row>
    <row r="15" spans="1:15" x14ac:dyDescent="0.2">
      <c r="B15" s="406">
        <f t="shared" si="0"/>
        <v>10</v>
      </c>
      <c r="C15" s="512" t="s">
        <v>297</v>
      </c>
      <c r="D15" s="512"/>
      <c r="E15" s="513"/>
      <c r="F15" s="509">
        <v>0</v>
      </c>
      <c r="H15" s="453"/>
      <c r="I15" s="453"/>
      <c r="J15" s="453"/>
      <c r="K15" s="453"/>
      <c r="L15" s="453"/>
      <c r="M15" s="453"/>
      <c r="N15" s="453"/>
      <c r="O15" s="453"/>
    </row>
    <row r="16" spans="1:15" x14ac:dyDescent="0.2">
      <c r="B16" s="406">
        <f t="shared" si="0"/>
        <v>11</v>
      </c>
      <c r="C16" s="512" t="s">
        <v>207</v>
      </c>
      <c r="D16" s="512"/>
      <c r="E16" s="513"/>
      <c r="F16" s="509">
        <v>0</v>
      </c>
      <c r="H16" s="453"/>
      <c r="I16" s="453"/>
      <c r="J16" s="453"/>
      <c r="K16" s="453"/>
      <c r="L16" s="453"/>
      <c r="M16" s="453"/>
      <c r="N16" s="453"/>
      <c r="O16" s="453"/>
    </row>
    <row r="17" spans="2:15" x14ac:dyDescent="0.2">
      <c r="B17" s="406">
        <f t="shared" si="0"/>
        <v>12</v>
      </c>
      <c r="C17" s="512" t="s">
        <v>208</v>
      </c>
      <c r="D17" s="513"/>
      <c r="E17" s="513"/>
      <c r="F17" s="509">
        <v>0</v>
      </c>
      <c r="H17" s="453"/>
      <c r="I17" s="453"/>
      <c r="J17" s="453"/>
      <c r="K17" s="453"/>
      <c r="L17" s="453"/>
      <c r="M17" s="453"/>
      <c r="N17" s="453"/>
      <c r="O17" s="453"/>
    </row>
    <row r="18" spans="2:15" x14ac:dyDescent="0.2">
      <c r="B18" s="406">
        <f t="shared" si="0"/>
        <v>13</v>
      </c>
      <c r="C18" s="512" t="s">
        <v>209</v>
      </c>
      <c r="D18" s="513">
        <v>2512.2999999999997</v>
      </c>
      <c r="E18" s="513">
        <v>3847</v>
      </c>
      <c r="F18" s="509">
        <v>6359.3</v>
      </c>
      <c r="H18" s="453"/>
      <c r="I18" s="453"/>
      <c r="J18" s="453"/>
      <c r="K18" s="453"/>
      <c r="L18" s="453"/>
      <c r="M18" s="453"/>
      <c r="N18" s="453"/>
      <c r="O18" s="453"/>
    </row>
    <row r="19" spans="2:15" x14ac:dyDescent="0.2">
      <c r="B19" s="406">
        <f t="shared" si="0"/>
        <v>14</v>
      </c>
      <c r="C19" s="512" t="s">
        <v>210</v>
      </c>
      <c r="D19" s="513"/>
      <c r="E19" s="513"/>
      <c r="F19" s="509">
        <v>0</v>
      </c>
      <c r="H19" s="453"/>
      <c r="I19" s="453"/>
      <c r="J19" s="453"/>
      <c r="K19" s="453"/>
      <c r="L19" s="453"/>
      <c r="M19" s="453"/>
      <c r="N19" s="453"/>
      <c r="O19" s="453"/>
    </row>
    <row r="20" spans="2:15" x14ac:dyDescent="0.2">
      <c r="B20" s="406">
        <f t="shared" si="0"/>
        <v>15</v>
      </c>
      <c r="C20" s="512" t="s">
        <v>298</v>
      </c>
      <c r="D20" s="513"/>
      <c r="E20" s="513"/>
      <c r="F20" s="509">
        <v>0</v>
      </c>
      <c r="H20" s="453"/>
      <c r="I20" s="453"/>
      <c r="J20" s="453"/>
      <c r="K20" s="453"/>
      <c r="L20" s="453"/>
      <c r="M20" s="453"/>
      <c r="N20" s="453"/>
      <c r="O20" s="453"/>
    </row>
    <row r="21" spans="2:15" x14ac:dyDescent="0.2">
      <c r="B21" s="406">
        <f t="shared" si="0"/>
        <v>16</v>
      </c>
      <c r="C21" s="512" t="s">
        <v>299</v>
      </c>
      <c r="D21" s="513"/>
      <c r="E21" s="513"/>
      <c r="F21" s="509">
        <v>0</v>
      </c>
      <c r="H21" s="453"/>
      <c r="I21" s="453"/>
      <c r="J21" s="453"/>
      <c r="K21" s="453"/>
      <c r="L21" s="453"/>
      <c r="M21" s="453"/>
      <c r="N21" s="453"/>
      <c r="O21" s="453"/>
    </row>
    <row r="22" spans="2:15" x14ac:dyDescent="0.2">
      <c r="B22" s="406">
        <f t="shared" si="0"/>
        <v>17</v>
      </c>
      <c r="C22" s="512" t="s">
        <v>300</v>
      </c>
      <c r="D22" s="513"/>
      <c r="E22" s="513"/>
      <c r="F22" s="509">
        <v>0</v>
      </c>
      <c r="H22" s="453"/>
      <c r="I22" s="453"/>
      <c r="J22" s="453"/>
      <c r="K22" s="453"/>
      <c r="L22" s="453"/>
      <c r="M22" s="453"/>
      <c r="N22" s="453"/>
      <c r="O22" s="453"/>
    </row>
    <row r="23" spans="2:15" x14ac:dyDescent="0.2">
      <c r="B23" s="406">
        <f t="shared" si="0"/>
        <v>18</v>
      </c>
      <c r="C23" s="512" t="s">
        <v>301</v>
      </c>
      <c r="D23" s="513"/>
      <c r="E23" s="513"/>
      <c r="F23" s="509">
        <v>0</v>
      </c>
      <c r="H23" s="453"/>
      <c r="I23" s="453"/>
      <c r="J23" s="453"/>
      <c r="K23" s="453"/>
      <c r="L23" s="453"/>
      <c r="M23" s="453"/>
      <c r="N23" s="453"/>
      <c r="O23" s="453"/>
    </row>
    <row r="24" spans="2:15" x14ac:dyDescent="0.2">
      <c r="B24" s="406">
        <f t="shared" si="0"/>
        <v>19</v>
      </c>
      <c r="C24" s="512" t="s">
        <v>211</v>
      </c>
      <c r="D24" s="512"/>
      <c r="E24" s="513"/>
      <c r="F24" s="509">
        <v>0</v>
      </c>
      <c r="H24" s="453"/>
      <c r="I24" s="453"/>
      <c r="J24" s="453"/>
      <c r="K24" s="453"/>
      <c r="L24" s="453"/>
      <c r="M24" s="453"/>
      <c r="N24" s="453"/>
      <c r="O24" s="453"/>
    </row>
    <row r="25" spans="2:15" x14ac:dyDescent="0.2">
      <c r="B25" s="406">
        <f t="shared" si="0"/>
        <v>20</v>
      </c>
      <c r="C25" s="512" t="s">
        <v>302</v>
      </c>
      <c r="D25" s="512"/>
      <c r="E25" s="513"/>
      <c r="F25" s="509">
        <v>0</v>
      </c>
      <c r="H25" s="453"/>
      <c r="I25" s="453"/>
      <c r="J25" s="453"/>
      <c r="K25" s="453"/>
      <c r="L25" s="453"/>
      <c r="M25" s="453"/>
      <c r="N25" s="453"/>
      <c r="O25" s="453"/>
    </row>
    <row r="26" spans="2:15" x14ac:dyDescent="0.2">
      <c r="B26" s="406">
        <f t="shared" si="0"/>
        <v>21</v>
      </c>
      <c r="C26" s="512" t="s">
        <v>303</v>
      </c>
      <c r="D26" s="512"/>
      <c r="E26" s="513"/>
      <c r="F26" s="509">
        <v>0</v>
      </c>
      <c r="H26" s="453"/>
      <c r="I26" s="453"/>
      <c r="J26" s="453"/>
      <c r="K26" s="453"/>
      <c r="L26" s="453"/>
      <c r="M26" s="453"/>
      <c r="N26" s="453"/>
      <c r="O26" s="453"/>
    </row>
    <row r="27" spans="2:15" x14ac:dyDescent="0.2">
      <c r="B27" s="406">
        <f t="shared" si="0"/>
        <v>22</v>
      </c>
      <c r="C27" s="512" t="s">
        <v>212</v>
      </c>
      <c r="D27" s="512"/>
      <c r="E27" s="513"/>
      <c r="F27" s="509">
        <v>0</v>
      </c>
      <c r="H27" s="453"/>
      <c r="I27" s="453"/>
      <c r="J27" s="453"/>
      <c r="K27" s="453"/>
      <c r="L27" s="453"/>
      <c r="M27" s="453"/>
      <c r="N27" s="453"/>
      <c r="O27" s="453"/>
    </row>
    <row r="28" spans="2:15" x14ac:dyDescent="0.2">
      <c r="B28" s="406">
        <f t="shared" si="0"/>
        <v>23</v>
      </c>
      <c r="C28" s="512" t="s">
        <v>213</v>
      </c>
      <c r="D28" s="512"/>
      <c r="E28" s="513"/>
      <c r="F28" s="509">
        <v>0</v>
      </c>
      <c r="H28" s="453"/>
      <c r="I28" s="453"/>
      <c r="J28" s="453"/>
      <c r="K28" s="453"/>
      <c r="L28" s="453"/>
      <c r="M28" s="453"/>
      <c r="N28" s="453"/>
      <c r="O28" s="453"/>
    </row>
    <row r="29" spans="2:15" x14ac:dyDescent="0.2">
      <c r="B29" s="406">
        <f t="shared" si="0"/>
        <v>24</v>
      </c>
      <c r="C29" s="512" t="s">
        <v>214</v>
      </c>
      <c r="D29" s="512"/>
      <c r="E29" s="513"/>
      <c r="F29" s="509">
        <v>0</v>
      </c>
    </row>
    <row r="30" spans="2:15" x14ac:dyDescent="0.2">
      <c r="B30" s="406">
        <f t="shared" si="0"/>
        <v>25</v>
      </c>
      <c r="C30" s="512" t="s">
        <v>304</v>
      </c>
      <c r="D30" s="512"/>
      <c r="E30" s="513"/>
      <c r="F30" s="509">
        <v>0</v>
      </c>
    </row>
    <row r="31" spans="2:15" x14ac:dyDescent="0.2">
      <c r="B31" s="406">
        <f t="shared" si="0"/>
        <v>26</v>
      </c>
      <c r="C31" s="512" t="s">
        <v>305</v>
      </c>
      <c r="D31" s="512"/>
      <c r="E31" s="513"/>
      <c r="F31" s="509">
        <v>0</v>
      </c>
    </row>
    <row r="32" spans="2:15" x14ac:dyDescent="0.2">
      <c r="B32" s="406">
        <f t="shared" si="0"/>
        <v>27</v>
      </c>
      <c r="C32" s="512" t="s">
        <v>215</v>
      </c>
      <c r="D32" s="512"/>
      <c r="E32" s="513"/>
      <c r="F32" s="509">
        <v>0</v>
      </c>
    </row>
    <row r="33" spans="2:6" x14ac:dyDescent="0.2">
      <c r="B33" s="406">
        <f t="shared" si="0"/>
        <v>28</v>
      </c>
      <c r="C33" s="512" t="s">
        <v>306</v>
      </c>
      <c r="D33" s="512"/>
      <c r="E33" s="513"/>
      <c r="F33" s="509">
        <v>0</v>
      </c>
    </row>
    <row r="34" spans="2:6" x14ac:dyDescent="0.2">
      <c r="B34" s="406">
        <f t="shared" si="0"/>
        <v>29</v>
      </c>
      <c r="C34" s="512" t="s">
        <v>216</v>
      </c>
      <c r="D34" s="512"/>
      <c r="E34" s="513"/>
      <c r="F34" s="509">
        <v>0</v>
      </c>
    </row>
    <row r="35" spans="2:6" x14ac:dyDescent="0.2">
      <c r="B35" s="406">
        <f t="shared" si="0"/>
        <v>30</v>
      </c>
      <c r="C35" s="512" t="s">
        <v>217</v>
      </c>
      <c r="D35" s="512"/>
      <c r="E35" s="513"/>
      <c r="F35" s="509">
        <v>0</v>
      </c>
    </row>
    <row r="36" spans="2:6" x14ac:dyDescent="0.2">
      <c r="B36" s="406">
        <f t="shared" si="0"/>
        <v>31</v>
      </c>
      <c r="C36" s="512" t="s">
        <v>218</v>
      </c>
      <c r="D36" s="512"/>
      <c r="E36" s="513"/>
      <c r="F36" s="509">
        <v>0</v>
      </c>
    </row>
    <row r="37" spans="2:6" x14ac:dyDescent="0.2">
      <c r="B37" s="406">
        <f t="shared" si="0"/>
        <v>32</v>
      </c>
      <c r="C37" s="512" t="s">
        <v>219</v>
      </c>
      <c r="D37" s="512"/>
      <c r="E37" s="513"/>
      <c r="F37" s="509">
        <v>0</v>
      </c>
    </row>
    <row r="38" spans="2:6" x14ac:dyDescent="0.2">
      <c r="B38" s="406">
        <f t="shared" si="0"/>
        <v>33</v>
      </c>
      <c r="C38" s="512" t="s">
        <v>220</v>
      </c>
      <c r="D38" s="512"/>
      <c r="E38" s="513"/>
      <c r="F38" s="509">
        <v>0</v>
      </c>
    </row>
    <row r="39" spans="2:6" x14ac:dyDescent="0.2">
      <c r="B39" s="406">
        <f t="shared" si="0"/>
        <v>34</v>
      </c>
      <c r="C39" s="512" t="s">
        <v>221</v>
      </c>
      <c r="D39" s="512"/>
      <c r="E39" s="513"/>
      <c r="F39" s="509">
        <v>0</v>
      </c>
    </row>
    <row r="40" spans="2:6" x14ac:dyDescent="0.2">
      <c r="B40" s="406">
        <f t="shared" si="0"/>
        <v>35</v>
      </c>
      <c r="C40" s="512" t="s">
        <v>222</v>
      </c>
      <c r="D40" s="512"/>
      <c r="E40" s="513"/>
      <c r="F40" s="509">
        <v>0</v>
      </c>
    </row>
    <row r="41" spans="2:6" x14ac:dyDescent="0.2">
      <c r="B41" s="406">
        <f t="shared" si="0"/>
        <v>36</v>
      </c>
      <c r="C41" s="512" t="s">
        <v>307</v>
      </c>
      <c r="D41" s="512"/>
      <c r="E41" s="513"/>
      <c r="F41" s="509">
        <v>0</v>
      </c>
    </row>
    <row r="42" spans="2:6" x14ac:dyDescent="0.2">
      <c r="B42" s="406">
        <f t="shared" si="0"/>
        <v>37</v>
      </c>
      <c r="C42" s="512" t="s">
        <v>223</v>
      </c>
      <c r="D42" s="512"/>
      <c r="E42" s="513"/>
      <c r="F42" s="509">
        <v>0</v>
      </c>
    </row>
    <row r="43" spans="2:6" x14ac:dyDescent="0.2">
      <c r="B43" s="406">
        <f t="shared" si="0"/>
        <v>38</v>
      </c>
      <c r="C43" s="512" t="s">
        <v>308</v>
      </c>
      <c r="D43" s="512"/>
      <c r="E43" s="513"/>
      <c r="F43" s="509">
        <v>0</v>
      </c>
    </row>
    <row r="44" spans="2:6" x14ac:dyDescent="0.2">
      <c r="B44" s="406">
        <f t="shared" si="0"/>
        <v>39</v>
      </c>
      <c r="C44" s="512" t="s">
        <v>309</v>
      </c>
      <c r="D44" s="512"/>
      <c r="E44" s="513"/>
      <c r="F44" s="509">
        <v>0</v>
      </c>
    </row>
    <row r="45" spans="2:6" x14ac:dyDescent="0.2">
      <c r="B45" s="406">
        <f t="shared" si="0"/>
        <v>40</v>
      </c>
      <c r="C45" s="512" t="s">
        <v>310</v>
      </c>
      <c r="D45" s="512"/>
      <c r="E45" s="513"/>
      <c r="F45" s="509">
        <v>0</v>
      </c>
    </row>
    <row r="46" spans="2:6" x14ac:dyDescent="0.2">
      <c r="B46" s="406">
        <f t="shared" si="0"/>
        <v>41</v>
      </c>
      <c r="C46" s="512" t="s">
        <v>311</v>
      </c>
      <c r="D46" s="512"/>
      <c r="E46" s="513"/>
      <c r="F46" s="509">
        <v>0</v>
      </c>
    </row>
    <row r="47" spans="2:6" x14ac:dyDescent="0.2">
      <c r="B47" s="406">
        <f t="shared" si="0"/>
        <v>42</v>
      </c>
      <c r="C47" s="512" t="s">
        <v>312</v>
      </c>
      <c r="D47" s="512"/>
      <c r="E47" s="513"/>
      <c r="F47" s="509">
        <v>0</v>
      </c>
    </row>
    <row r="48" spans="2:6" x14ac:dyDescent="0.2">
      <c r="B48" s="406">
        <f t="shared" si="0"/>
        <v>43</v>
      </c>
      <c r="C48" s="512" t="s">
        <v>224</v>
      </c>
      <c r="D48" s="512"/>
      <c r="E48" s="513"/>
      <c r="F48" s="509">
        <v>0</v>
      </c>
    </row>
    <row r="49" spans="2:6" x14ac:dyDescent="0.2">
      <c r="B49" s="406">
        <f t="shared" si="0"/>
        <v>44</v>
      </c>
      <c r="C49" s="512" t="s">
        <v>225</v>
      </c>
      <c r="D49" s="512"/>
      <c r="E49" s="513"/>
      <c r="F49" s="509">
        <v>0</v>
      </c>
    </row>
    <row r="50" spans="2:6" x14ac:dyDescent="0.2">
      <c r="B50" s="406">
        <f t="shared" si="0"/>
        <v>45</v>
      </c>
      <c r="C50" s="512" t="s">
        <v>226</v>
      </c>
      <c r="D50" s="512"/>
      <c r="E50" s="513"/>
      <c r="F50" s="509">
        <v>0</v>
      </c>
    </row>
    <row r="51" spans="2:6" x14ac:dyDescent="0.2">
      <c r="B51" s="406">
        <f t="shared" si="0"/>
        <v>46</v>
      </c>
      <c r="C51" s="512" t="s">
        <v>227</v>
      </c>
      <c r="D51" s="512">
        <v>440.999999</v>
      </c>
      <c r="E51" s="513">
        <v>174</v>
      </c>
      <c r="F51" s="509">
        <v>614.999999</v>
      </c>
    </row>
    <row r="52" spans="2:6" x14ac:dyDescent="0.2">
      <c r="B52" s="406">
        <f t="shared" si="0"/>
        <v>47</v>
      </c>
      <c r="C52" s="512" t="s">
        <v>228</v>
      </c>
      <c r="D52" s="512">
        <v>3026.1</v>
      </c>
      <c r="E52" s="513">
        <v>28279.153199999964</v>
      </c>
      <c r="F52" s="509">
        <v>31305.253199999963</v>
      </c>
    </row>
    <row r="53" spans="2:6" x14ac:dyDescent="0.2">
      <c r="B53" s="406">
        <f t="shared" si="0"/>
        <v>48</v>
      </c>
      <c r="C53" s="512" t="s">
        <v>229</v>
      </c>
      <c r="D53" s="512">
        <v>31370</v>
      </c>
      <c r="E53" s="513"/>
      <c r="F53" s="509">
        <v>31370</v>
      </c>
    </row>
    <row r="54" spans="2:6" x14ac:dyDescent="0.2">
      <c r="B54" s="406">
        <f t="shared" si="0"/>
        <v>49</v>
      </c>
      <c r="C54" s="512" t="s">
        <v>313</v>
      </c>
      <c r="D54" s="512">
        <v>8571.6959999999999</v>
      </c>
      <c r="E54" s="513"/>
      <c r="F54" s="509">
        <v>8571.6959999999999</v>
      </c>
    </row>
    <row r="55" spans="2:6" x14ac:dyDescent="0.2">
      <c r="B55" s="406">
        <f t="shared" si="0"/>
        <v>50</v>
      </c>
      <c r="C55" s="512" t="s">
        <v>230</v>
      </c>
      <c r="D55" s="512"/>
      <c r="E55" s="513"/>
      <c r="F55" s="509">
        <v>0</v>
      </c>
    </row>
    <row r="56" spans="2:6" x14ac:dyDescent="0.2">
      <c r="B56" s="406">
        <f t="shared" si="0"/>
        <v>51</v>
      </c>
      <c r="C56" s="512" t="s">
        <v>231</v>
      </c>
      <c r="D56" s="512"/>
      <c r="E56" s="513"/>
      <c r="F56" s="509">
        <v>0</v>
      </c>
    </row>
    <row r="57" spans="2:6" x14ac:dyDescent="0.2">
      <c r="B57" s="406">
        <f t="shared" si="0"/>
        <v>52</v>
      </c>
      <c r="C57" s="512" t="s">
        <v>314</v>
      </c>
      <c r="D57" s="512"/>
      <c r="E57" s="513">
        <v>272.5</v>
      </c>
      <c r="F57" s="509">
        <v>272.5</v>
      </c>
    </row>
    <row r="58" spans="2:6" x14ac:dyDescent="0.2">
      <c r="B58" s="406">
        <f t="shared" si="0"/>
        <v>53</v>
      </c>
      <c r="C58" s="512" t="s">
        <v>315</v>
      </c>
      <c r="D58" s="512">
        <v>26.5</v>
      </c>
      <c r="E58" s="513">
        <v>279.39999999999998</v>
      </c>
      <c r="F58" s="509">
        <v>305.89999999999998</v>
      </c>
    </row>
    <row r="59" spans="2:6" x14ac:dyDescent="0.2">
      <c r="B59" s="406">
        <f t="shared" si="0"/>
        <v>54</v>
      </c>
      <c r="C59" s="512" t="s">
        <v>232</v>
      </c>
      <c r="D59" s="512"/>
      <c r="E59" s="513"/>
      <c r="F59" s="509">
        <v>0</v>
      </c>
    </row>
    <row r="60" spans="2:6" x14ac:dyDescent="0.2">
      <c r="B60" s="406">
        <f t="shared" si="0"/>
        <v>55</v>
      </c>
      <c r="C60" s="512" t="s">
        <v>233</v>
      </c>
      <c r="D60" s="512"/>
      <c r="E60" s="513"/>
      <c r="F60" s="509">
        <v>0</v>
      </c>
    </row>
    <row r="61" spans="2:6" x14ac:dyDescent="0.2">
      <c r="B61" s="406">
        <f t="shared" si="0"/>
        <v>56</v>
      </c>
      <c r="C61" s="512" t="s">
        <v>234</v>
      </c>
      <c r="D61" s="512"/>
      <c r="E61" s="513"/>
      <c r="F61" s="509">
        <v>0</v>
      </c>
    </row>
    <row r="62" spans="2:6" x14ac:dyDescent="0.2">
      <c r="B62" s="406">
        <f t="shared" si="0"/>
        <v>57</v>
      </c>
      <c r="C62" s="512" t="s">
        <v>316</v>
      </c>
      <c r="D62" s="512"/>
      <c r="E62" s="513"/>
      <c r="F62" s="509">
        <v>0</v>
      </c>
    </row>
    <row r="63" spans="2:6" x14ac:dyDescent="0.2">
      <c r="B63" s="406">
        <f t="shared" si="0"/>
        <v>58</v>
      </c>
      <c r="C63" s="512" t="s">
        <v>235</v>
      </c>
      <c r="D63" s="512"/>
      <c r="E63" s="513"/>
      <c r="F63" s="509">
        <v>0</v>
      </c>
    </row>
    <row r="64" spans="2:6" x14ac:dyDescent="0.2">
      <c r="B64" s="406">
        <f t="shared" si="0"/>
        <v>59</v>
      </c>
      <c r="C64" s="512" t="s">
        <v>317</v>
      </c>
      <c r="D64" s="512"/>
      <c r="E64" s="513"/>
      <c r="F64" s="509">
        <v>0</v>
      </c>
    </row>
    <row r="65" spans="2:6" x14ac:dyDescent="0.2">
      <c r="B65" s="406">
        <f t="shared" si="0"/>
        <v>60</v>
      </c>
      <c r="C65" s="512" t="s">
        <v>236</v>
      </c>
      <c r="D65" s="512"/>
      <c r="E65" s="513"/>
      <c r="F65" s="509">
        <v>0</v>
      </c>
    </row>
    <row r="66" spans="2:6" x14ac:dyDescent="0.2">
      <c r="B66" s="406">
        <f t="shared" si="0"/>
        <v>61</v>
      </c>
      <c r="C66" s="512" t="s">
        <v>237</v>
      </c>
      <c r="D66" s="512"/>
      <c r="E66" s="513"/>
      <c r="F66" s="509">
        <v>0</v>
      </c>
    </row>
    <row r="67" spans="2:6" x14ac:dyDescent="0.2">
      <c r="B67" s="406">
        <f t="shared" si="0"/>
        <v>62</v>
      </c>
      <c r="C67" s="512" t="s">
        <v>318</v>
      </c>
      <c r="D67" s="512"/>
      <c r="E67" s="513"/>
      <c r="F67" s="509">
        <v>0</v>
      </c>
    </row>
    <row r="68" spans="2:6" x14ac:dyDescent="0.2">
      <c r="B68" s="406">
        <f t="shared" si="0"/>
        <v>63</v>
      </c>
      <c r="C68" s="512" t="s">
        <v>238</v>
      </c>
      <c r="D68" s="512"/>
      <c r="E68" s="513"/>
      <c r="F68" s="509">
        <v>0</v>
      </c>
    </row>
    <row r="69" spans="2:6" x14ac:dyDescent="0.2">
      <c r="B69" s="406">
        <f t="shared" si="0"/>
        <v>64</v>
      </c>
      <c r="C69" s="512" t="s">
        <v>319</v>
      </c>
      <c r="D69" s="512">
        <v>82028.830159688179</v>
      </c>
      <c r="E69" s="513"/>
      <c r="F69" s="509">
        <v>82028.830159688179</v>
      </c>
    </row>
    <row r="70" spans="2:6" x14ac:dyDescent="0.2">
      <c r="B70" s="406">
        <f t="shared" si="0"/>
        <v>65</v>
      </c>
      <c r="C70" s="512" t="s">
        <v>239</v>
      </c>
      <c r="D70" s="512"/>
      <c r="E70" s="513"/>
      <c r="F70" s="509">
        <v>0</v>
      </c>
    </row>
    <row r="71" spans="2:6" x14ac:dyDescent="0.2">
      <c r="B71" s="406">
        <f t="shared" si="0"/>
        <v>66</v>
      </c>
      <c r="C71" s="512" t="s">
        <v>240</v>
      </c>
      <c r="D71" s="512"/>
      <c r="E71" s="513"/>
      <c r="F71" s="509">
        <v>0</v>
      </c>
    </row>
    <row r="72" spans="2:6" x14ac:dyDescent="0.2">
      <c r="B72" s="406">
        <f t="shared" si="0"/>
        <v>67</v>
      </c>
      <c r="C72" s="512" t="s">
        <v>241</v>
      </c>
      <c r="D72" s="512"/>
      <c r="E72" s="513"/>
      <c r="F72" s="509">
        <v>0</v>
      </c>
    </row>
    <row r="73" spans="2:6" x14ac:dyDescent="0.2">
      <c r="B73" s="406">
        <f t="shared" si="0"/>
        <v>68</v>
      </c>
      <c r="C73" s="512" t="s">
        <v>242</v>
      </c>
      <c r="D73" s="512"/>
      <c r="E73" s="513"/>
      <c r="F73" s="509">
        <v>0</v>
      </c>
    </row>
    <row r="74" spans="2:6" x14ac:dyDescent="0.2">
      <c r="B74" s="406">
        <f t="shared" si="0"/>
        <v>69</v>
      </c>
      <c r="C74" s="512" t="s">
        <v>243</v>
      </c>
      <c r="D74" s="512"/>
      <c r="E74" s="513"/>
      <c r="F74" s="509">
        <v>0</v>
      </c>
    </row>
    <row r="75" spans="2:6" x14ac:dyDescent="0.2">
      <c r="B75" s="406">
        <f t="shared" si="0"/>
        <v>70</v>
      </c>
      <c r="C75" s="512" t="s">
        <v>320</v>
      </c>
      <c r="D75" s="512">
        <v>5364.0000000000064</v>
      </c>
      <c r="E75" s="513"/>
      <c r="F75" s="509">
        <v>5364.0000000000064</v>
      </c>
    </row>
    <row r="76" spans="2:6" x14ac:dyDescent="0.2">
      <c r="B76" s="406">
        <f t="shared" si="0"/>
        <v>71</v>
      </c>
      <c r="C76" s="512" t="s">
        <v>244</v>
      </c>
      <c r="D76" s="512"/>
      <c r="E76" s="513"/>
      <c r="F76" s="509">
        <v>0</v>
      </c>
    </row>
    <row r="77" spans="2:6" ht="13.5" thickBot="1" x14ac:dyDescent="0.25">
      <c r="B77" s="425"/>
      <c r="C77" s="436"/>
      <c r="D77" s="437"/>
      <c r="E77" s="438"/>
      <c r="F77" s="411"/>
    </row>
    <row r="78" spans="2:6" ht="26.25" thickBot="1" x14ac:dyDescent="0.25">
      <c r="B78" s="500" t="s">
        <v>0</v>
      </c>
      <c r="C78" s="501" t="s">
        <v>1</v>
      </c>
      <c r="D78" s="501" t="s">
        <v>20</v>
      </c>
      <c r="E78" s="501" t="s">
        <v>21</v>
      </c>
      <c r="F78" s="502" t="s">
        <v>2</v>
      </c>
    </row>
    <row r="79" spans="2:6" x14ac:dyDescent="0.2">
      <c r="B79" s="434">
        <v>72</v>
      </c>
      <c r="C79" s="435" t="s">
        <v>245</v>
      </c>
      <c r="D79" s="514"/>
      <c r="E79" s="515"/>
      <c r="F79" s="510">
        <v>0</v>
      </c>
    </row>
    <row r="80" spans="2:6" x14ac:dyDescent="0.2">
      <c r="B80" s="406">
        <v>73</v>
      </c>
      <c r="C80" s="78" t="s">
        <v>246</v>
      </c>
      <c r="D80" s="512">
        <v>2851</v>
      </c>
      <c r="E80" s="513">
        <v>45.09</v>
      </c>
      <c r="F80" s="509">
        <v>2896.09</v>
      </c>
    </row>
    <row r="81" spans="2:6" x14ac:dyDescent="0.2">
      <c r="B81" s="406">
        <v>74</v>
      </c>
      <c r="C81" s="78" t="s">
        <v>247</v>
      </c>
      <c r="D81" s="512"/>
      <c r="E81" s="513"/>
      <c r="F81" s="509">
        <v>0</v>
      </c>
    </row>
    <row r="82" spans="2:6" x14ac:dyDescent="0.2">
      <c r="B82" s="406">
        <v>75</v>
      </c>
      <c r="C82" s="78" t="s">
        <v>248</v>
      </c>
      <c r="D82" s="512"/>
      <c r="E82" s="513"/>
      <c r="F82" s="509">
        <v>0</v>
      </c>
    </row>
    <row r="83" spans="2:6" x14ac:dyDescent="0.2">
      <c r="B83" s="406">
        <v>76</v>
      </c>
      <c r="C83" s="78" t="s">
        <v>249</v>
      </c>
      <c r="D83" s="512"/>
      <c r="E83" s="513"/>
      <c r="F83" s="509">
        <v>0</v>
      </c>
    </row>
    <row r="84" spans="2:6" x14ac:dyDescent="0.2">
      <c r="B84" s="406">
        <v>77</v>
      </c>
      <c r="C84" s="78" t="s">
        <v>250</v>
      </c>
      <c r="D84" s="512">
        <v>7240.7999999999993</v>
      </c>
      <c r="E84" s="513"/>
      <c r="F84" s="509">
        <v>7240.7999999999993</v>
      </c>
    </row>
    <row r="85" spans="2:6" x14ac:dyDescent="0.2">
      <c r="B85" s="406">
        <v>78</v>
      </c>
      <c r="C85" s="78" t="s">
        <v>251</v>
      </c>
      <c r="D85" s="512">
        <v>158.84538984714709</v>
      </c>
      <c r="E85" s="513"/>
      <c r="F85" s="509">
        <v>158.84538984714709</v>
      </c>
    </row>
    <row r="86" spans="2:6" x14ac:dyDescent="0.2">
      <c r="B86" s="406">
        <v>79</v>
      </c>
      <c r="C86" s="78" t="s">
        <v>252</v>
      </c>
      <c r="D86" s="512"/>
      <c r="E86" s="513"/>
      <c r="F86" s="509">
        <v>0</v>
      </c>
    </row>
    <row r="87" spans="2:6" x14ac:dyDescent="0.2">
      <c r="B87" s="406">
        <v>80</v>
      </c>
      <c r="C87" s="78" t="s">
        <v>253</v>
      </c>
      <c r="D87" s="512"/>
      <c r="E87" s="513"/>
      <c r="F87" s="509">
        <v>0</v>
      </c>
    </row>
    <row r="88" spans="2:6" x14ac:dyDescent="0.2">
      <c r="B88" s="406">
        <v>81</v>
      </c>
      <c r="C88" s="78" t="s">
        <v>254</v>
      </c>
      <c r="D88" s="512"/>
      <c r="E88" s="513"/>
      <c r="F88" s="509">
        <v>0</v>
      </c>
    </row>
    <row r="89" spans="2:6" x14ac:dyDescent="0.2">
      <c r="B89" s="406">
        <v>82</v>
      </c>
      <c r="C89" s="78" t="s">
        <v>255</v>
      </c>
      <c r="D89" s="512">
        <v>57</v>
      </c>
      <c r="E89" s="513">
        <v>76</v>
      </c>
      <c r="F89" s="509">
        <v>133</v>
      </c>
    </row>
    <row r="90" spans="2:6" x14ac:dyDescent="0.2">
      <c r="B90" s="406">
        <v>83</v>
      </c>
      <c r="C90" s="78" t="s">
        <v>256</v>
      </c>
      <c r="D90" s="512"/>
      <c r="E90" s="513"/>
      <c r="F90" s="509">
        <v>0</v>
      </c>
    </row>
    <row r="91" spans="2:6" x14ac:dyDescent="0.2">
      <c r="B91" s="406">
        <v>84</v>
      </c>
      <c r="C91" s="78" t="s">
        <v>257</v>
      </c>
      <c r="D91" s="512"/>
      <c r="E91" s="513"/>
      <c r="F91" s="509">
        <v>0</v>
      </c>
    </row>
    <row r="92" spans="2:6" x14ac:dyDescent="0.2">
      <c r="B92" s="406">
        <v>85</v>
      </c>
      <c r="C92" s="78" t="s">
        <v>258</v>
      </c>
      <c r="D92" s="512">
        <v>682.4</v>
      </c>
      <c r="E92" s="513"/>
      <c r="F92" s="509">
        <v>682.4</v>
      </c>
    </row>
    <row r="93" spans="2:6" x14ac:dyDescent="0.2">
      <c r="B93" s="406">
        <v>86</v>
      </c>
      <c r="C93" s="78" t="s">
        <v>259</v>
      </c>
      <c r="D93" s="512"/>
      <c r="E93" s="513"/>
      <c r="F93" s="509">
        <v>0</v>
      </c>
    </row>
    <row r="94" spans="2:6" x14ac:dyDescent="0.2">
      <c r="B94" s="406">
        <v>87</v>
      </c>
      <c r="C94" s="78" t="s">
        <v>260</v>
      </c>
      <c r="D94" s="512"/>
      <c r="E94" s="513"/>
      <c r="F94" s="509">
        <v>0</v>
      </c>
    </row>
    <row r="95" spans="2:6" x14ac:dyDescent="0.2">
      <c r="B95" s="406">
        <v>88</v>
      </c>
      <c r="C95" s="78" t="s">
        <v>261</v>
      </c>
      <c r="D95" s="512"/>
      <c r="E95" s="513">
        <v>42.837810000000005</v>
      </c>
      <c r="F95" s="509">
        <v>42.837810000000005</v>
      </c>
    </row>
    <row r="96" spans="2:6" ht="6.75" customHeight="1" thickBot="1" x14ac:dyDescent="0.25">
      <c r="B96" s="406"/>
      <c r="C96" s="78"/>
      <c r="D96" s="64"/>
      <c r="E96" s="65"/>
      <c r="F96" s="396"/>
    </row>
    <row r="97" spans="2:8" ht="14.25" thickTop="1" thickBot="1" x14ac:dyDescent="0.25">
      <c r="B97" s="534" t="s">
        <v>2</v>
      </c>
      <c r="C97" s="535"/>
      <c r="D97" s="409">
        <f>+SUM(D79:D96,D6:D76)</f>
        <v>144566.07154853531</v>
      </c>
      <c r="E97" s="409">
        <f>+SUM(E79:E96,E6:E76)</f>
        <v>33015.981009999967</v>
      </c>
      <c r="F97" s="410">
        <f>+SUM(F79:F96,F6:F76)</f>
        <v>177582.0525585353</v>
      </c>
    </row>
    <row r="98" spans="2:8" x14ac:dyDescent="0.2">
      <c r="B98" s="412" t="s">
        <v>197</v>
      </c>
      <c r="C98" s="15"/>
      <c r="D98" s="420"/>
      <c r="E98" s="411"/>
      <c r="F98" s="411"/>
    </row>
    <row r="99" spans="2:8" x14ac:dyDescent="0.2">
      <c r="B99" s="439"/>
      <c r="C99" s="15"/>
      <c r="D99" s="411"/>
      <c r="E99" s="411"/>
      <c r="F99" s="411"/>
    </row>
    <row r="100" spans="2:8" x14ac:dyDescent="0.2">
      <c r="B100" s="439"/>
      <c r="C100" s="15"/>
      <c r="D100" s="411"/>
      <c r="E100" s="411"/>
      <c r="F100" s="411"/>
    </row>
    <row r="101" spans="2:8" ht="15.75" x14ac:dyDescent="0.25">
      <c r="B101" s="439"/>
      <c r="C101" s="72"/>
      <c r="D101" s="73"/>
      <c r="E101" s="73"/>
      <c r="F101" s="73"/>
    </row>
    <row r="102" spans="2:8" ht="15.75" x14ac:dyDescent="0.25">
      <c r="B102" s="72"/>
      <c r="C102" s="72"/>
      <c r="D102" s="73"/>
      <c r="E102" s="73"/>
      <c r="F102" s="73"/>
    </row>
    <row r="103" spans="2:8" ht="15.75" x14ac:dyDescent="0.25">
      <c r="B103" s="14" t="s">
        <v>101</v>
      </c>
      <c r="C103" s="72"/>
      <c r="D103" s="73"/>
      <c r="E103" s="73"/>
      <c r="F103" s="73"/>
    </row>
    <row r="104" spans="2:8" ht="15.75" thickBot="1" x14ac:dyDescent="0.25">
      <c r="B104" s="72"/>
      <c r="C104" s="74"/>
      <c r="D104" s="75"/>
      <c r="E104" s="75"/>
      <c r="F104" s="75"/>
      <c r="G104" s="2"/>
      <c r="H104" s="2"/>
    </row>
    <row r="105" spans="2:8" ht="26.25" thickBot="1" x14ac:dyDescent="0.25">
      <c r="B105" s="500" t="s">
        <v>0</v>
      </c>
      <c r="C105" s="501" t="s">
        <v>1</v>
      </c>
      <c r="D105" s="501" t="s">
        <v>20</v>
      </c>
      <c r="E105" s="501" t="s">
        <v>21</v>
      </c>
      <c r="F105" s="502" t="s">
        <v>2</v>
      </c>
      <c r="G105" s="2"/>
      <c r="H105" s="2"/>
    </row>
    <row r="106" spans="2:8" x14ac:dyDescent="0.2">
      <c r="B106" s="395">
        <v>1</v>
      </c>
      <c r="C106" s="81" t="s">
        <v>262</v>
      </c>
      <c r="D106" s="440"/>
      <c r="E106" s="441"/>
      <c r="F106" s="396">
        <v>0</v>
      </c>
      <c r="G106" s="2"/>
      <c r="H106" s="2"/>
    </row>
    <row r="107" spans="2:8" x14ac:dyDescent="0.2">
      <c r="B107" s="395">
        <f t="shared" ref="B107:B115" si="1">B106+1</f>
        <v>2</v>
      </c>
      <c r="C107" s="81" t="s">
        <v>263</v>
      </c>
      <c r="D107" s="440"/>
      <c r="E107" s="441"/>
      <c r="F107" s="396">
        <v>0</v>
      </c>
      <c r="G107" s="2"/>
      <c r="H107" s="2"/>
    </row>
    <row r="108" spans="2:8" x14ac:dyDescent="0.2">
      <c r="B108" s="395">
        <f t="shared" si="1"/>
        <v>3</v>
      </c>
      <c r="C108" s="81" t="s">
        <v>321</v>
      </c>
      <c r="D108" s="442"/>
      <c r="E108" s="441"/>
      <c r="F108" s="396">
        <v>0</v>
      </c>
    </row>
    <row r="109" spans="2:8" x14ac:dyDescent="0.2">
      <c r="B109" s="395">
        <f t="shared" si="1"/>
        <v>4</v>
      </c>
      <c r="C109" s="81" t="s">
        <v>322</v>
      </c>
      <c r="D109" s="440"/>
      <c r="E109" s="441"/>
      <c r="F109" s="396">
        <v>0</v>
      </c>
    </row>
    <row r="110" spans="2:8" x14ac:dyDescent="0.2">
      <c r="B110" s="395">
        <f t="shared" si="1"/>
        <v>5</v>
      </c>
      <c r="C110" s="78" t="s">
        <v>323</v>
      </c>
      <c r="D110" s="442">
        <v>107.29237520808874</v>
      </c>
      <c r="E110" s="441"/>
      <c r="F110" s="396">
        <v>107.29237520808874</v>
      </c>
    </row>
    <row r="111" spans="2:8" x14ac:dyDescent="0.2">
      <c r="B111" s="395">
        <f t="shared" si="1"/>
        <v>6</v>
      </c>
      <c r="C111" s="78" t="s">
        <v>264</v>
      </c>
      <c r="D111" s="440"/>
      <c r="E111" s="441"/>
      <c r="F111" s="396">
        <v>0</v>
      </c>
    </row>
    <row r="112" spans="2:8" x14ac:dyDescent="0.2">
      <c r="B112" s="395">
        <f t="shared" si="1"/>
        <v>7</v>
      </c>
      <c r="C112" s="78" t="s">
        <v>265</v>
      </c>
      <c r="D112" s="440"/>
      <c r="E112" s="441">
        <v>248</v>
      </c>
      <c r="F112" s="396">
        <v>248</v>
      </c>
    </row>
    <row r="113" spans="2:6" x14ac:dyDescent="0.2">
      <c r="B113" s="395">
        <f t="shared" si="1"/>
        <v>8</v>
      </c>
      <c r="C113" s="78" t="s">
        <v>266</v>
      </c>
      <c r="D113" s="442"/>
      <c r="E113" s="441">
        <v>150.36000000000001</v>
      </c>
      <c r="F113" s="396">
        <v>150.36000000000001</v>
      </c>
    </row>
    <row r="114" spans="2:6" x14ac:dyDescent="0.2">
      <c r="B114" s="395">
        <f t="shared" si="1"/>
        <v>9</v>
      </c>
      <c r="C114" s="78" t="s">
        <v>267</v>
      </c>
      <c r="D114" s="442">
        <v>502.32</v>
      </c>
      <c r="E114" s="443"/>
      <c r="F114" s="396">
        <v>502.32</v>
      </c>
    </row>
    <row r="115" spans="2:6" x14ac:dyDescent="0.2">
      <c r="B115" s="395">
        <f t="shared" si="1"/>
        <v>10</v>
      </c>
      <c r="C115" s="78" t="s">
        <v>268</v>
      </c>
      <c r="D115" s="442">
        <v>4356</v>
      </c>
      <c r="E115" s="441"/>
      <c r="F115" s="396">
        <v>4356</v>
      </c>
    </row>
    <row r="116" spans="2:6" x14ac:dyDescent="0.2">
      <c r="B116" s="395">
        <v>11</v>
      </c>
      <c r="C116" s="78" t="s">
        <v>269</v>
      </c>
      <c r="D116" s="442">
        <v>19269.72</v>
      </c>
      <c r="E116" s="441">
        <v>2515.9300000000026</v>
      </c>
      <c r="F116" s="396">
        <v>21785.650000000005</v>
      </c>
    </row>
    <row r="117" spans="2:6" x14ac:dyDescent="0.2">
      <c r="B117" s="395">
        <v>12</v>
      </c>
      <c r="C117" s="78" t="s">
        <v>324</v>
      </c>
      <c r="D117" s="442">
        <v>10787.987233046631</v>
      </c>
      <c r="E117" s="441"/>
      <c r="F117" s="396">
        <v>10787.987233046631</v>
      </c>
    </row>
    <row r="118" spans="2:6" x14ac:dyDescent="0.2">
      <c r="B118" s="395">
        <v>13</v>
      </c>
      <c r="C118" s="81" t="s">
        <v>270</v>
      </c>
      <c r="D118" s="442">
        <v>23308.993896</v>
      </c>
      <c r="E118" s="441"/>
      <c r="F118" s="396">
        <v>23308.993896</v>
      </c>
    </row>
    <row r="119" spans="2:6" x14ac:dyDescent="0.2">
      <c r="B119" s="395">
        <v>14</v>
      </c>
      <c r="C119" s="81" t="s">
        <v>271</v>
      </c>
      <c r="D119" s="442">
        <v>90861</v>
      </c>
      <c r="E119" s="441">
        <v>126.64999999998952</v>
      </c>
      <c r="F119" s="396">
        <v>90987.65</v>
      </c>
    </row>
    <row r="120" spans="2:6" x14ac:dyDescent="0.2">
      <c r="B120" s="395">
        <v>15</v>
      </c>
      <c r="C120" s="81" t="s">
        <v>272</v>
      </c>
      <c r="D120" s="442"/>
      <c r="E120" s="441"/>
      <c r="F120" s="396">
        <v>0</v>
      </c>
    </row>
    <row r="121" spans="2:6" ht="13.5" thickBot="1" x14ac:dyDescent="0.25">
      <c r="B121" s="519"/>
      <c r="C121" s="64"/>
      <c r="D121" s="64"/>
      <c r="E121" s="65"/>
      <c r="F121" s="396"/>
    </row>
    <row r="122" spans="2:6" ht="14.25" thickTop="1" thickBot="1" x14ac:dyDescent="0.25">
      <c r="B122" s="530" t="s">
        <v>2</v>
      </c>
      <c r="C122" s="531"/>
      <c r="D122" s="409">
        <f>SUM(D106:D120)</f>
        <v>149193.31350425474</v>
      </c>
      <c r="E122" s="409">
        <f>SUM(E106:E120)</f>
        <v>3040.9399999999923</v>
      </c>
      <c r="F122" s="410">
        <f>SUM(F106:F120)</f>
        <v>152234.25350425474</v>
      </c>
    </row>
    <row r="123" spans="2:6" x14ac:dyDescent="0.2">
      <c r="B123" s="412" t="s">
        <v>197</v>
      </c>
      <c r="C123" s="15"/>
      <c r="D123" s="420"/>
      <c r="E123" s="411"/>
      <c r="F123" s="415"/>
    </row>
    <row r="124" spans="2:6" x14ac:dyDescent="0.2">
      <c r="B124" s="15"/>
      <c r="C124" s="15"/>
      <c r="D124" s="411"/>
      <c r="E124" s="411"/>
      <c r="F124" s="415"/>
    </row>
    <row r="125" spans="2:6" ht="15.75" x14ac:dyDescent="0.25">
      <c r="B125" s="72"/>
      <c r="C125" s="72"/>
      <c r="D125" s="73"/>
      <c r="E125" s="73"/>
      <c r="F125" s="73"/>
    </row>
    <row r="126" spans="2:6" ht="15.75" x14ac:dyDescent="0.25">
      <c r="B126" s="14" t="s">
        <v>102</v>
      </c>
      <c r="C126" s="72"/>
      <c r="D126" s="73"/>
      <c r="E126" s="73"/>
      <c r="F126" s="73"/>
    </row>
    <row r="127" spans="2:6" ht="15.75" thickBot="1" x14ac:dyDescent="0.25">
      <c r="B127" s="76"/>
      <c r="C127" s="74"/>
      <c r="D127" s="75"/>
      <c r="E127" s="75"/>
      <c r="F127" s="75"/>
    </row>
    <row r="128" spans="2:6" ht="26.25" thickBot="1" x14ac:dyDescent="0.25">
      <c r="B128" s="500" t="s">
        <v>0</v>
      </c>
      <c r="C128" s="501" t="s">
        <v>1</v>
      </c>
      <c r="D128" s="501" t="s">
        <v>20</v>
      </c>
      <c r="E128" s="501" t="s">
        <v>21</v>
      </c>
      <c r="F128" s="502" t="s">
        <v>2</v>
      </c>
    </row>
    <row r="129" spans="2:6" x14ac:dyDescent="0.2">
      <c r="B129" s="395">
        <v>1</v>
      </c>
      <c r="C129" s="81" t="s">
        <v>273</v>
      </c>
      <c r="D129" s="516"/>
      <c r="E129" s="517"/>
      <c r="F129" s="509">
        <f t="shared" ref="F129" si="2">SUM(D129:E129)</f>
        <v>0</v>
      </c>
    </row>
    <row r="130" spans="2:6" x14ac:dyDescent="0.2">
      <c r="B130" s="395">
        <f>B129+1</f>
        <v>2</v>
      </c>
      <c r="C130" s="81" t="s">
        <v>274</v>
      </c>
      <c r="D130" s="512">
        <v>3991.3527426692635</v>
      </c>
      <c r="E130" s="513">
        <v>733.96367730390693</v>
      </c>
      <c r="F130" s="509">
        <f>SUM(D130:E130)</f>
        <v>4725.3164199731709</v>
      </c>
    </row>
    <row r="131" spans="2:6" ht="25.5" x14ac:dyDescent="0.2">
      <c r="B131" s="395">
        <v>3</v>
      </c>
      <c r="C131" s="567" t="s">
        <v>290</v>
      </c>
      <c r="D131" s="568">
        <v>30.523630952380952</v>
      </c>
      <c r="E131" s="569"/>
      <c r="F131" s="509">
        <f t="shared" ref="F131:F134" si="3">SUM(D131:E131)</f>
        <v>30.523630952380952</v>
      </c>
    </row>
    <row r="132" spans="2:6" x14ac:dyDescent="0.2">
      <c r="B132" s="395">
        <v>4</v>
      </c>
      <c r="C132" s="81" t="s">
        <v>275</v>
      </c>
      <c r="D132" s="512"/>
      <c r="E132" s="513"/>
      <c r="F132" s="509">
        <f t="shared" si="3"/>
        <v>0</v>
      </c>
    </row>
    <row r="133" spans="2:6" x14ac:dyDescent="0.2">
      <c r="B133" s="395">
        <v>5</v>
      </c>
      <c r="C133" s="81" t="s">
        <v>276</v>
      </c>
      <c r="D133" s="512">
        <v>108544.80000000002</v>
      </c>
      <c r="E133" s="513">
        <v>4959.9999999999991</v>
      </c>
      <c r="F133" s="509">
        <f t="shared" si="3"/>
        <v>113504.80000000002</v>
      </c>
    </row>
    <row r="134" spans="2:6" x14ac:dyDescent="0.2">
      <c r="B134" s="395">
        <v>6</v>
      </c>
      <c r="C134" s="81" t="s">
        <v>277</v>
      </c>
      <c r="D134" s="512">
        <v>112.489</v>
      </c>
      <c r="E134" s="513">
        <v>189.57899999999998</v>
      </c>
      <c r="F134" s="509">
        <f t="shared" si="3"/>
        <v>302.06799999999998</v>
      </c>
    </row>
    <row r="135" spans="2:6" ht="13.5" thickBot="1" x14ac:dyDescent="0.25">
      <c r="B135" s="407"/>
      <c r="C135" s="82"/>
      <c r="D135" s="96"/>
      <c r="E135" s="97"/>
      <c r="F135" s="396"/>
    </row>
    <row r="136" spans="2:6" ht="14.25" thickTop="1" thickBot="1" x14ac:dyDescent="0.25">
      <c r="B136" s="530" t="s">
        <v>2</v>
      </c>
      <c r="C136" s="531"/>
      <c r="D136" s="408">
        <f>SUM(D129:D135)</f>
        <v>112679.16537362167</v>
      </c>
      <c r="E136" s="408">
        <f>SUM(E129:E135)</f>
        <v>5883.5426773039053</v>
      </c>
      <c r="F136" s="410">
        <f>SUM(F129:F135)</f>
        <v>118562.70805092558</v>
      </c>
    </row>
    <row r="137" spans="2:6" x14ac:dyDescent="0.2">
      <c r="B137" s="412"/>
      <c r="C137" s="15"/>
      <c r="D137" s="413"/>
      <c r="E137" s="413"/>
      <c r="F137" s="414"/>
    </row>
    <row r="138" spans="2:6" x14ac:dyDescent="0.2">
      <c r="B138" s="412"/>
      <c r="C138" s="15"/>
      <c r="D138" s="413"/>
      <c r="E138" s="413"/>
      <c r="F138" s="414"/>
    </row>
    <row r="139" spans="2:6" ht="13.5" thickBot="1" x14ac:dyDescent="0.25">
      <c r="B139" s="70"/>
      <c r="C139" s="70"/>
      <c r="D139" s="98"/>
      <c r="E139" s="98"/>
      <c r="F139" s="98"/>
    </row>
    <row r="140" spans="2:6" ht="13.5" thickBot="1" x14ac:dyDescent="0.25">
      <c r="B140" s="532" t="s">
        <v>133</v>
      </c>
      <c r="C140" s="533"/>
      <c r="D140" s="503">
        <f>+D136+D122+D97</f>
        <v>406438.55042641173</v>
      </c>
      <c r="E140" s="503">
        <f>+E136+E122+E97</f>
        <v>41940.463687303869</v>
      </c>
      <c r="F140" s="503">
        <f>+F136+F122+F97</f>
        <v>448379.01411371562</v>
      </c>
    </row>
    <row r="141" spans="2:6" ht="15" x14ac:dyDescent="0.2">
      <c r="B141" s="71"/>
      <c r="C141" s="71"/>
      <c r="D141" s="419"/>
      <c r="E141" s="71"/>
      <c r="F141" s="71"/>
    </row>
    <row r="142" spans="2:6" ht="15" x14ac:dyDescent="0.2">
      <c r="B142" s="71"/>
      <c r="C142" s="71"/>
      <c r="D142" s="71"/>
      <c r="E142" s="71"/>
      <c r="F142" s="71"/>
    </row>
    <row r="143" spans="2:6" ht="15" x14ac:dyDescent="0.2">
      <c r="B143" s="71"/>
      <c r="C143" s="71" t="s">
        <v>17</v>
      </c>
      <c r="D143" s="71"/>
      <c r="E143" s="71"/>
      <c r="F143" s="71"/>
    </row>
    <row r="144" spans="2:6" ht="15" x14ac:dyDescent="0.2">
      <c r="B144" s="71"/>
      <c r="C144" s="71"/>
      <c r="D144" s="71"/>
      <c r="E144" s="71"/>
      <c r="F144" s="71"/>
    </row>
    <row r="145" spans="2:6" ht="15" x14ac:dyDescent="0.2">
      <c r="B145" s="71"/>
      <c r="C145" s="71"/>
      <c r="D145" s="71"/>
      <c r="E145" s="71"/>
      <c r="F145" s="71"/>
    </row>
    <row r="146" spans="2:6" ht="15" x14ac:dyDescent="0.2">
      <c r="B146" s="71"/>
      <c r="C146" s="71"/>
      <c r="D146" s="71"/>
      <c r="E146" s="71"/>
      <c r="F146" s="71"/>
    </row>
    <row r="147" spans="2:6" ht="15" x14ac:dyDescent="0.2">
      <c r="B147" s="71"/>
      <c r="C147" s="71"/>
      <c r="D147" s="71"/>
      <c r="E147" s="71"/>
      <c r="F147" s="71"/>
    </row>
    <row r="148" spans="2:6" ht="15" x14ac:dyDescent="0.2">
      <c r="B148" s="71"/>
      <c r="C148" s="71"/>
      <c r="D148" s="71"/>
      <c r="E148" s="71"/>
      <c r="F148" s="71"/>
    </row>
    <row r="149" spans="2:6" ht="15" x14ac:dyDescent="0.2">
      <c r="B149" s="71"/>
      <c r="C149" s="71"/>
      <c r="D149" s="71"/>
      <c r="E149" s="71"/>
      <c r="F149" s="71"/>
    </row>
    <row r="150" spans="2:6" ht="15" x14ac:dyDescent="0.2">
      <c r="B150" s="71"/>
      <c r="C150" s="71"/>
      <c r="D150" s="71"/>
      <c r="E150" s="71"/>
      <c r="F150" s="71"/>
    </row>
    <row r="151" spans="2:6" ht="15" x14ac:dyDescent="0.2">
      <c r="B151" s="71"/>
      <c r="C151" s="71"/>
      <c r="D151" s="71"/>
      <c r="E151" s="71"/>
      <c r="F151" s="71"/>
    </row>
    <row r="152" spans="2:6" ht="15" x14ac:dyDescent="0.2">
      <c r="B152" s="71"/>
      <c r="C152" s="71"/>
      <c r="D152" s="71"/>
      <c r="E152" s="71"/>
      <c r="F152" s="71"/>
    </row>
    <row r="153" spans="2:6" ht="15" x14ac:dyDescent="0.2">
      <c r="B153" s="71"/>
      <c r="C153" s="71"/>
      <c r="D153" s="71"/>
      <c r="E153" s="71"/>
      <c r="F153" s="71"/>
    </row>
    <row r="154" spans="2:6" ht="15" x14ac:dyDescent="0.2">
      <c r="B154" s="71"/>
      <c r="C154" s="71"/>
      <c r="D154" s="71"/>
      <c r="E154" s="71"/>
      <c r="F154" s="71"/>
    </row>
    <row r="155" spans="2:6" ht="15" x14ac:dyDescent="0.2">
      <c r="B155" s="71"/>
      <c r="C155" s="71"/>
      <c r="D155" s="71"/>
      <c r="E155" s="71"/>
      <c r="F155" s="71"/>
    </row>
    <row r="156" spans="2:6" ht="15" x14ac:dyDescent="0.2">
      <c r="B156" s="71"/>
      <c r="C156" s="71"/>
      <c r="D156" s="71"/>
      <c r="E156" s="71"/>
      <c r="F156" s="71"/>
    </row>
    <row r="157" spans="2:6" ht="15" x14ac:dyDescent="0.2">
      <c r="B157" s="71"/>
      <c r="C157" s="71"/>
      <c r="D157" s="71"/>
      <c r="E157" s="71"/>
      <c r="F157" s="71"/>
    </row>
    <row r="158" spans="2:6" ht="15" x14ac:dyDescent="0.2">
      <c r="B158" s="71"/>
      <c r="C158" s="71"/>
      <c r="D158" s="71"/>
      <c r="E158" s="71"/>
      <c r="F158" s="71"/>
    </row>
    <row r="159" spans="2:6" ht="15" x14ac:dyDescent="0.2">
      <c r="B159" s="71"/>
      <c r="C159" s="71"/>
      <c r="D159" s="71"/>
      <c r="E159" s="71"/>
      <c r="F159" s="71"/>
    </row>
    <row r="160" spans="2:6" ht="15" x14ac:dyDescent="0.2">
      <c r="B160" s="71"/>
      <c r="C160" s="71"/>
      <c r="D160" s="71"/>
      <c r="E160" s="71"/>
      <c r="F160" s="71"/>
    </row>
    <row r="161" spans="2:6" ht="15" x14ac:dyDescent="0.2">
      <c r="B161" s="71"/>
      <c r="C161" s="71"/>
      <c r="D161" s="71"/>
      <c r="E161" s="71"/>
      <c r="F161" s="71"/>
    </row>
    <row r="162" spans="2:6" ht="15" x14ac:dyDescent="0.2">
      <c r="B162" s="71"/>
      <c r="C162" s="71"/>
      <c r="D162" s="71"/>
      <c r="E162" s="71"/>
      <c r="F162" s="71"/>
    </row>
  </sheetData>
  <mergeCells count="5">
    <mergeCell ref="B2:C2"/>
    <mergeCell ref="B136:C136"/>
    <mergeCell ref="B140:C140"/>
    <mergeCell ref="B97:C97"/>
    <mergeCell ref="B122:C122"/>
  </mergeCells>
  <phoneticPr fontId="0" type="noConversion"/>
  <pageMargins left="0.78740157480314965" right="0.59055118110236227" top="0.78740157480314965" bottom="0.59055118110236227" header="0" footer="0"/>
  <pageSetup paperSize="9" scale="76" fitToHeight="0" orientation="portrait" r:id="rId1"/>
  <headerFooter alignWithMargins="0"/>
  <rowBreaks count="2" manualBreakCount="2">
    <brk id="76" max="6" man="1"/>
    <brk id="124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showGridLines="0" view="pageBreakPreview" zoomScaleNormal="70" zoomScaleSheetLayoutView="100" workbookViewId="0">
      <selection activeCell="F32" sqref="F32"/>
    </sheetView>
  </sheetViews>
  <sheetFormatPr baseColWidth="10" defaultRowHeight="12.75" x14ac:dyDescent="0.2"/>
  <cols>
    <col min="1" max="1" width="2.5703125" customWidth="1"/>
    <col min="2" max="2" width="6" customWidth="1"/>
    <col min="3" max="3" width="81.85546875" customWidth="1"/>
    <col min="4" max="4" width="14.28515625" customWidth="1"/>
    <col min="5" max="5" width="17.140625" customWidth="1"/>
    <col min="6" max="6" width="17" customWidth="1"/>
    <col min="7" max="7" width="3.140625" customWidth="1"/>
    <col min="8" max="8" width="11.42578125" style="421"/>
    <col min="9" max="9" width="25.28515625" style="421" bestFit="1" customWidth="1"/>
    <col min="10" max="10" width="28.5703125" style="421" bestFit="1" customWidth="1"/>
    <col min="11" max="11" width="12.7109375" style="421" bestFit="1" customWidth="1"/>
    <col min="12" max="13" width="11.42578125" style="421"/>
  </cols>
  <sheetData>
    <row r="1" spans="1:14" ht="15.75" x14ac:dyDescent="0.25">
      <c r="A1" s="7" t="s">
        <v>335</v>
      </c>
      <c r="C1" s="13"/>
      <c r="D1" s="13"/>
      <c r="E1" s="13"/>
    </row>
    <row r="2" spans="1:14" ht="15.75" x14ac:dyDescent="0.25">
      <c r="B2" s="7"/>
      <c r="C2" s="7"/>
      <c r="D2" s="13"/>
      <c r="E2" s="13"/>
    </row>
    <row r="3" spans="1:14" x14ac:dyDescent="0.2">
      <c r="B3" s="13"/>
      <c r="C3" s="13"/>
      <c r="D3" s="13"/>
      <c r="E3" s="13"/>
    </row>
    <row r="4" spans="1:14" x14ac:dyDescent="0.2">
      <c r="B4" s="13" t="s">
        <v>103</v>
      </c>
      <c r="C4" s="13"/>
      <c r="D4" s="446"/>
      <c r="E4" s="13"/>
      <c r="H4" s="453"/>
      <c r="I4" s="453"/>
      <c r="J4" s="453"/>
      <c r="K4" s="453"/>
      <c r="L4" s="453"/>
      <c r="M4" s="453"/>
      <c r="N4" s="453"/>
    </row>
    <row r="5" spans="1:14" x14ac:dyDescent="0.2">
      <c r="H5" s="453"/>
      <c r="I5" s="453"/>
      <c r="J5" s="453"/>
      <c r="K5" s="453"/>
      <c r="L5" s="453"/>
      <c r="M5" s="453"/>
      <c r="N5" s="453"/>
    </row>
    <row r="6" spans="1:14" ht="25.5" x14ac:dyDescent="0.2">
      <c r="B6" s="498" t="s">
        <v>0</v>
      </c>
      <c r="C6" s="498" t="s">
        <v>1</v>
      </c>
      <c r="D6" s="498" t="s">
        <v>20</v>
      </c>
      <c r="E6" s="498" t="s">
        <v>21</v>
      </c>
      <c r="F6" s="498" t="s">
        <v>2</v>
      </c>
      <c r="H6" s="453"/>
      <c r="I6" s="455" t="str">
        <f>D6</f>
        <v>Inversiones eléctricas</v>
      </c>
      <c r="J6" s="455" t="str">
        <f>E6</f>
        <v>Inversiones no eléctricas</v>
      </c>
      <c r="K6" s="453"/>
      <c r="L6" s="453"/>
      <c r="M6" s="455" t="s">
        <v>2</v>
      </c>
      <c r="N6" s="453"/>
    </row>
    <row r="7" spans="1:14" x14ac:dyDescent="0.2">
      <c r="B7" s="18">
        <v>1</v>
      </c>
      <c r="C7" s="90" t="s">
        <v>327</v>
      </c>
      <c r="D7" s="67">
        <v>9110.0582939493925</v>
      </c>
      <c r="E7" s="400">
        <v>0</v>
      </c>
      <c r="F7" s="401">
        <v>9110.0582939493925</v>
      </c>
      <c r="H7" s="453" t="s">
        <v>14</v>
      </c>
      <c r="I7" s="458">
        <f>D12</f>
        <v>19748.448735896876</v>
      </c>
      <c r="J7" s="458">
        <f>E12</f>
        <v>0</v>
      </c>
      <c r="K7" s="453"/>
      <c r="L7" s="453" t="s">
        <v>14</v>
      </c>
      <c r="M7" s="458">
        <f>SUM(I7:J7)</f>
        <v>19748.448735896876</v>
      </c>
      <c r="N7" s="453"/>
    </row>
    <row r="8" spans="1:14" x14ac:dyDescent="0.2">
      <c r="B8" s="19">
        <f>B7+1</f>
        <v>2</v>
      </c>
      <c r="C8" s="78" t="s">
        <v>328</v>
      </c>
      <c r="D8" s="68">
        <v>569.37864337183703</v>
      </c>
      <c r="E8" s="91">
        <v>0</v>
      </c>
      <c r="F8" s="9">
        <v>569.37864337183703</v>
      </c>
      <c r="H8" s="453" t="s">
        <v>16</v>
      </c>
      <c r="I8" s="458">
        <f>D30</f>
        <v>150256.02725612585</v>
      </c>
      <c r="J8" s="458">
        <f>E30</f>
        <v>0</v>
      </c>
      <c r="K8" s="453"/>
      <c r="L8" s="453" t="s">
        <v>16</v>
      </c>
      <c r="M8" s="458">
        <f>SUM(I8:J8)</f>
        <v>150256.02725612585</v>
      </c>
      <c r="N8" s="453"/>
    </row>
    <row r="9" spans="1:14" x14ac:dyDescent="0.2">
      <c r="B9" s="19">
        <f>B8+1</f>
        <v>3</v>
      </c>
      <c r="C9" s="78" t="s">
        <v>329</v>
      </c>
      <c r="D9" s="398">
        <v>1977.8416032916446</v>
      </c>
      <c r="E9" s="91">
        <v>0</v>
      </c>
      <c r="F9" s="402">
        <v>1977.8416032916446</v>
      </c>
      <c r="H9" s="453"/>
      <c r="I9" s="458"/>
      <c r="J9" s="458"/>
      <c r="K9" s="453"/>
      <c r="L9" s="459" t="s">
        <v>23</v>
      </c>
      <c r="M9" s="458">
        <f>F61</f>
        <v>91252.862507112222</v>
      </c>
      <c r="N9" s="453"/>
    </row>
    <row r="10" spans="1:14" x14ac:dyDescent="0.2">
      <c r="B10" s="19">
        <f>B9+1</f>
        <v>4</v>
      </c>
      <c r="C10" s="78" t="s">
        <v>330</v>
      </c>
      <c r="D10" s="68">
        <v>1078.8226927045334</v>
      </c>
      <c r="E10" s="91">
        <v>0</v>
      </c>
      <c r="F10" s="9">
        <v>1078.8226927045334</v>
      </c>
      <c r="H10" s="453"/>
      <c r="I10" s="453"/>
      <c r="J10" s="453"/>
      <c r="K10" s="453"/>
      <c r="L10" s="459"/>
      <c r="M10" s="458"/>
      <c r="N10" s="453"/>
    </row>
    <row r="11" spans="1:14" ht="13.5" thickBot="1" x14ac:dyDescent="0.25">
      <c r="B11" s="66">
        <f>B10+1</f>
        <v>5</v>
      </c>
      <c r="C11" s="92" t="s">
        <v>278</v>
      </c>
      <c r="D11" s="69">
        <v>7012.3475025794669</v>
      </c>
      <c r="E11" s="93">
        <v>0</v>
      </c>
      <c r="F11" s="10">
        <v>7012.3475025794669</v>
      </c>
      <c r="H11" s="453"/>
      <c r="I11" s="453"/>
      <c r="J11" s="453"/>
      <c r="K11" s="453"/>
      <c r="L11" s="453"/>
      <c r="M11" s="453"/>
      <c r="N11" s="453"/>
    </row>
    <row r="12" spans="1:14" ht="13.5" thickTop="1" x14ac:dyDescent="0.2">
      <c r="B12" s="539" t="s">
        <v>2</v>
      </c>
      <c r="C12" s="539"/>
      <c r="D12" s="399">
        <f>SUM(D7:D11)</f>
        <v>19748.448735896876</v>
      </c>
      <c r="E12" s="399">
        <f>SUM(E7:E11)</f>
        <v>0</v>
      </c>
      <c r="F12" s="399">
        <f>SUM(F7:F11)</f>
        <v>19748.448735896876</v>
      </c>
      <c r="H12" s="453"/>
      <c r="I12" s="453"/>
      <c r="J12" s="453"/>
      <c r="K12" s="453"/>
      <c r="L12" s="453"/>
      <c r="M12" s="453"/>
      <c r="N12" s="453"/>
    </row>
    <row r="13" spans="1:14" x14ac:dyDescent="0.2">
      <c r="B13" s="15"/>
      <c r="C13" s="15"/>
      <c r="D13" s="16"/>
      <c r="E13" s="16"/>
      <c r="F13" s="16"/>
      <c r="G13" s="11"/>
      <c r="H13" s="453"/>
      <c r="I13" s="453"/>
      <c r="J13" s="453"/>
      <c r="K13" s="453"/>
      <c r="L13" s="453"/>
      <c r="M13" s="453"/>
      <c r="N13" s="453"/>
    </row>
    <row r="14" spans="1:14" x14ac:dyDescent="0.2">
      <c r="B14" s="4"/>
      <c r="C14" s="4"/>
      <c r="D14" s="1"/>
      <c r="E14" s="1"/>
      <c r="F14" s="1"/>
      <c r="H14" s="453"/>
      <c r="I14" s="453"/>
      <c r="J14" s="453"/>
      <c r="K14" s="453"/>
      <c r="L14" s="453"/>
      <c r="M14" s="453"/>
      <c r="N14" s="453"/>
    </row>
    <row r="15" spans="1:14" x14ac:dyDescent="0.2">
      <c r="B15" s="17" t="s">
        <v>104</v>
      </c>
      <c r="C15" s="4"/>
      <c r="D15" s="1"/>
      <c r="E15" s="1"/>
      <c r="F15" s="1"/>
      <c r="H15" s="453"/>
      <c r="I15" s="453"/>
      <c r="J15" s="453"/>
      <c r="K15" s="453"/>
      <c r="L15" s="453"/>
      <c r="M15" s="453"/>
      <c r="N15" s="453"/>
    </row>
    <row r="16" spans="1:14" x14ac:dyDescent="0.2">
      <c r="B16" s="4"/>
      <c r="C16" s="4"/>
      <c r="D16" s="1"/>
      <c r="E16" s="1"/>
      <c r="F16" s="1"/>
      <c r="H16" s="453"/>
      <c r="I16" s="453"/>
      <c r="J16" s="460"/>
      <c r="K16" s="453"/>
      <c r="L16" s="453"/>
      <c r="M16" s="453"/>
      <c r="N16" s="453"/>
    </row>
    <row r="17" spans="2:9" ht="30" x14ac:dyDescent="0.2">
      <c r="B17" s="504" t="s">
        <v>0</v>
      </c>
      <c r="C17" s="504" t="s">
        <v>1</v>
      </c>
      <c r="D17" s="504" t="s">
        <v>20</v>
      </c>
      <c r="E17" s="504" t="s">
        <v>21</v>
      </c>
      <c r="F17" s="504" t="s">
        <v>2</v>
      </c>
    </row>
    <row r="18" spans="2:9" ht="14.25" x14ac:dyDescent="0.2">
      <c r="B18" s="79">
        <v>1</v>
      </c>
      <c r="C18" s="77" t="s">
        <v>331</v>
      </c>
      <c r="D18" s="94">
        <v>4045.5850976420002</v>
      </c>
      <c r="E18" s="95">
        <v>0</v>
      </c>
      <c r="F18" s="83">
        <f>SUM(D18:E18)</f>
        <v>4045.5850976420002</v>
      </c>
    </row>
    <row r="19" spans="2:9" ht="14.25" x14ac:dyDescent="0.2">
      <c r="B19" s="79">
        <f t="shared" ref="B19:B26" si="0">B18+1</f>
        <v>2</v>
      </c>
      <c r="C19" s="77" t="s">
        <v>279</v>
      </c>
      <c r="D19" s="403">
        <v>27869.586228200445</v>
      </c>
      <c r="E19" s="85">
        <v>0</v>
      </c>
      <c r="F19" s="403">
        <f t="shared" ref="F19:F28" si="1">SUM(D19:E19)</f>
        <v>27869.586228200445</v>
      </c>
    </row>
    <row r="20" spans="2:9" ht="14.25" x14ac:dyDescent="0.2">
      <c r="B20" s="79">
        <f t="shared" si="0"/>
        <v>3</v>
      </c>
      <c r="C20" s="77" t="s">
        <v>280</v>
      </c>
      <c r="D20" s="403">
        <v>4195.4215827398521</v>
      </c>
      <c r="E20" s="404">
        <v>0</v>
      </c>
      <c r="F20" s="403">
        <f t="shared" si="1"/>
        <v>4195.4215827398521</v>
      </c>
    </row>
    <row r="21" spans="2:9" ht="14.25" x14ac:dyDescent="0.2">
      <c r="B21" s="79">
        <f t="shared" si="0"/>
        <v>4</v>
      </c>
      <c r="C21" s="77" t="s">
        <v>281</v>
      </c>
      <c r="D21" s="84">
        <v>16661.817142881126</v>
      </c>
      <c r="E21" s="85">
        <v>0</v>
      </c>
      <c r="F21" s="403">
        <f t="shared" si="1"/>
        <v>16661.817142881126</v>
      </c>
    </row>
    <row r="22" spans="2:9" ht="14.25" x14ac:dyDescent="0.2">
      <c r="B22" s="79">
        <f t="shared" si="0"/>
        <v>5</v>
      </c>
      <c r="C22" s="77" t="s">
        <v>282</v>
      </c>
      <c r="D22" s="403">
        <v>7102.2493936381779</v>
      </c>
      <c r="E22" s="85">
        <v>0</v>
      </c>
      <c r="F22" s="403">
        <f t="shared" si="1"/>
        <v>7102.2493936381779</v>
      </c>
    </row>
    <row r="23" spans="2:9" ht="14.25" x14ac:dyDescent="0.2">
      <c r="B23" s="79">
        <f t="shared" si="0"/>
        <v>6</v>
      </c>
      <c r="C23" s="77" t="s">
        <v>283</v>
      </c>
      <c r="D23" s="403">
        <v>7312.0204727751707</v>
      </c>
      <c r="E23" s="404">
        <v>0</v>
      </c>
      <c r="F23" s="403">
        <f t="shared" si="1"/>
        <v>7312.0204727751707</v>
      </c>
    </row>
    <row r="24" spans="2:9" ht="14.25" x14ac:dyDescent="0.2">
      <c r="B24" s="79">
        <f t="shared" si="0"/>
        <v>7</v>
      </c>
      <c r="C24" s="77" t="s">
        <v>284</v>
      </c>
      <c r="D24" s="403">
        <v>25562.104357693526</v>
      </c>
      <c r="E24" s="85">
        <v>0</v>
      </c>
      <c r="F24" s="403">
        <f t="shared" si="1"/>
        <v>25562.104357693526</v>
      </c>
    </row>
    <row r="25" spans="2:9" ht="14.25" x14ac:dyDescent="0.2">
      <c r="B25" s="79">
        <f t="shared" si="0"/>
        <v>8</v>
      </c>
      <c r="C25" s="77" t="s">
        <v>285</v>
      </c>
      <c r="D25" s="403">
        <v>15073.550400843897</v>
      </c>
      <c r="E25" s="85">
        <v>0</v>
      </c>
      <c r="F25" s="403">
        <f t="shared" si="1"/>
        <v>15073.550400843897</v>
      </c>
    </row>
    <row r="26" spans="2:9" ht="14.25" x14ac:dyDescent="0.2">
      <c r="B26" s="79">
        <f t="shared" si="0"/>
        <v>9</v>
      </c>
      <c r="C26" s="77" t="s">
        <v>286</v>
      </c>
      <c r="D26" s="403">
        <v>10158.913689634355</v>
      </c>
      <c r="E26" s="85">
        <v>0</v>
      </c>
      <c r="F26" s="403">
        <f t="shared" si="1"/>
        <v>10158.913689634355</v>
      </c>
    </row>
    <row r="27" spans="2:9" ht="14.25" x14ac:dyDescent="0.2">
      <c r="B27" s="79">
        <v>10</v>
      </c>
      <c r="C27" s="77" t="s">
        <v>287</v>
      </c>
      <c r="D27" s="403">
        <v>9499.6331552038082</v>
      </c>
      <c r="E27" s="85">
        <v>0</v>
      </c>
      <c r="F27" s="403">
        <f t="shared" si="1"/>
        <v>9499.6331552038082</v>
      </c>
    </row>
    <row r="28" spans="2:9" ht="14.25" x14ac:dyDescent="0.2">
      <c r="B28" s="79">
        <v>11</v>
      </c>
      <c r="C28" s="77" t="s">
        <v>288</v>
      </c>
      <c r="D28" s="84">
        <v>22775.14573487348</v>
      </c>
      <c r="E28" s="85">
        <v>0</v>
      </c>
      <c r="F28" s="403">
        <f t="shared" si="1"/>
        <v>22775.14573487348</v>
      </c>
    </row>
    <row r="29" spans="2:9" ht="15" thickBot="1" x14ac:dyDescent="0.25">
      <c r="B29" s="80"/>
      <c r="C29" s="89"/>
      <c r="D29" s="86"/>
      <c r="E29" s="87"/>
      <c r="F29" s="403"/>
    </row>
    <row r="30" spans="2:9" ht="15.75" thickTop="1" x14ac:dyDescent="0.25">
      <c r="B30" s="538" t="s">
        <v>2</v>
      </c>
      <c r="C30" s="538"/>
      <c r="D30" s="405">
        <f>SUM(D18:D29)</f>
        <v>150256.02725612585</v>
      </c>
      <c r="E30" s="405">
        <f>SUM(E18:E29)</f>
        <v>0</v>
      </c>
      <c r="F30" s="518">
        <f>SUM(F18:F29)</f>
        <v>150256.02725612585</v>
      </c>
    </row>
    <row r="31" spans="2:9" ht="14.25" x14ac:dyDescent="0.2">
      <c r="B31" s="88"/>
      <c r="C31" s="88"/>
      <c r="D31" s="88"/>
      <c r="E31" s="88"/>
      <c r="F31" s="88"/>
    </row>
    <row r="32" spans="2:9" ht="15" x14ac:dyDescent="0.25">
      <c r="B32" s="537" t="s">
        <v>3</v>
      </c>
      <c r="C32" s="537"/>
      <c r="D32" s="505">
        <f>D12+D30</f>
        <v>170004.47599202272</v>
      </c>
      <c r="E32" s="505">
        <f>E12+E30</f>
        <v>0</v>
      </c>
      <c r="F32" s="505">
        <f>F12+F30</f>
        <v>170004.47599202272</v>
      </c>
      <c r="I32" s="422"/>
    </row>
    <row r="57" spans="2:12" ht="15.75" x14ac:dyDescent="0.25">
      <c r="B57" s="7" t="s">
        <v>336</v>
      </c>
      <c r="C57" s="13"/>
    </row>
    <row r="58" spans="2:12" ht="9" customHeight="1" x14ac:dyDescent="0.25">
      <c r="B58" s="7"/>
      <c r="C58" s="7"/>
    </row>
    <row r="59" spans="2:12" ht="8.4499999999999993" customHeight="1" x14ac:dyDescent="0.25">
      <c r="B59" s="17"/>
      <c r="C59" s="6"/>
    </row>
    <row r="60" spans="2:12" ht="18.600000000000001" customHeight="1" x14ac:dyDescent="0.2">
      <c r="B60" s="504" t="s">
        <v>0</v>
      </c>
      <c r="C60" s="540" t="s">
        <v>7</v>
      </c>
      <c r="D60" s="541"/>
      <c r="E60" s="542"/>
      <c r="F60" s="504" t="s">
        <v>2</v>
      </c>
    </row>
    <row r="61" spans="2:12" ht="15" x14ac:dyDescent="0.25">
      <c r="B61" s="488">
        <v>1</v>
      </c>
      <c r="C61" s="536" t="s">
        <v>25</v>
      </c>
      <c r="D61" s="536"/>
      <c r="E61" s="536"/>
      <c r="F61" s="489">
        <v>91252.862507112222</v>
      </c>
      <c r="J61" s="422"/>
      <c r="K61" s="422"/>
      <c r="L61" s="422"/>
    </row>
    <row r="66" spans="6:6" x14ac:dyDescent="0.2">
      <c r="F66" s="3"/>
    </row>
  </sheetData>
  <mergeCells count="5">
    <mergeCell ref="C61:E61"/>
    <mergeCell ref="B32:C32"/>
    <mergeCell ref="B30:C30"/>
    <mergeCell ref="B12:C12"/>
    <mergeCell ref="C60:E60"/>
  </mergeCells>
  <phoneticPr fontId="0" type="noConversion"/>
  <pageMargins left="0.86614173228346458" right="0.6692913385826772" top="0.6692913385826772" bottom="0.47244094488188981" header="0" footer="0"/>
  <pageSetup paperSize="9" scale="6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7"/>
  <sheetViews>
    <sheetView showGridLines="0" view="pageBreakPreview" zoomScaleNormal="70" zoomScaleSheetLayoutView="100" workbookViewId="0">
      <selection activeCell="F114" sqref="F114"/>
    </sheetView>
  </sheetViews>
  <sheetFormatPr baseColWidth="10" defaultRowHeight="12.75" x14ac:dyDescent="0.2"/>
  <cols>
    <col min="1" max="1" width="2.140625" customWidth="1"/>
    <col min="2" max="2" width="6.42578125" customWidth="1"/>
    <col min="3" max="3" width="94.42578125" bestFit="1" customWidth="1"/>
    <col min="4" max="4" width="17.28515625" style="8" customWidth="1"/>
    <col min="5" max="5" width="15.140625" customWidth="1"/>
    <col min="6" max="6" width="9.28515625" customWidth="1"/>
    <col min="7" max="7" width="18.7109375" style="453" customWidth="1"/>
    <col min="8" max="8" width="11.42578125" style="453"/>
    <col min="9" max="9" width="12.7109375" style="453" customWidth="1"/>
    <col min="10" max="10" width="13.42578125" style="453" customWidth="1"/>
    <col min="11" max="11" width="12.85546875" style="453" bestFit="1" customWidth="1"/>
    <col min="12" max="15" width="11.42578125" style="453"/>
    <col min="16" max="17" width="11.42578125" style="2"/>
  </cols>
  <sheetData>
    <row r="1" spans="1:9" ht="15.75" x14ac:dyDescent="0.25">
      <c r="A1" s="475" t="s">
        <v>26</v>
      </c>
      <c r="C1" s="475"/>
      <c r="D1" s="475"/>
      <c r="E1" s="475"/>
      <c r="F1" s="7"/>
      <c r="G1" s="461"/>
    </row>
    <row r="2" spans="1:9" x14ac:dyDescent="0.2">
      <c r="B2" s="13"/>
      <c r="C2" s="63"/>
      <c r="D2" s="63"/>
      <c r="E2" s="63"/>
      <c r="F2" s="13"/>
      <c r="G2" s="462"/>
    </row>
    <row r="3" spans="1:9" ht="15.75" x14ac:dyDescent="0.25">
      <c r="B3" s="529" t="s">
        <v>337</v>
      </c>
      <c r="C3" s="529"/>
      <c r="D3" s="529"/>
      <c r="E3" s="529"/>
      <c r="F3" s="7"/>
      <c r="G3" s="461"/>
    </row>
    <row r="4" spans="1:9" ht="13.5" thickBot="1" x14ac:dyDescent="0.25">
      <c r="F4" s="63"/>
      <c r="G4" s="463"/>
    </row>
    <row r="5" spans="1:9" ht="13.5" thickBot="1" x14ac:dyDescent="0.25">
      <c r="B5" s="506" t="s">
        <v>0</v>
      </c>
      <c r="C5" s="501" t="s">
        <v>1</v>
      </c>
      <c r="D5" s="501" t="s">
        <v>22</v>
      </c>
      <c r="E5" s="502" t="s">
        <v>2</v>
      </c>
      <c r="F5" s="444"/>
      <c r="G5" s="464"/>
    </row>
    <row r="6" spans="1:9" x14ac:dyDescent="0.2">
      <c r="B6" s="395">
        <v>1</v>
      </c>
      <c r="C6" s="20" t="s">
        <v>327</v>
      </c>
      <c r="D6" s="22" t="s">
        <v>199</v>
      </c>
      <c r="E6" s="429">
        <v>9110.0582939493925</v>
      </c>
      <c r="F6" s="394"/>
      <c r="G6" s="465"/>
    </row>
    <row r="7" spans="1:9" x14ac:dyDescent="0.2">
      <c r="B7" s="395">
        <v>2</v>
      </c>
      <c r="C7" s="418" t="s">
        <v>328</v>
      </c>
      <c r="D7" s="22" t="s">
        <v>199</v>
      </c>
      <c r="E7" s="429">
        <v>569.37864337183703</v>
      </c>
      <c r="F7" s="394"/>
      <c r="G7" s="465"/>
    </row>
    <row r="8" spans="1:9" x14ac:dyDescent="0.2">
      <c r="B8" s="397">
        <v>3</v>
      </c>
      <c r="C8" s="416" t="s">
        <v>329</v>
      </c>
      <c r="D8" s="22" t="s">
        <v>199</v>
      </c>
      <c r="E8" s="429">
        <v>1977.8416032916446</v>
      </c>
      <c r="F8" s="394"/>
      <c r="G8" s="465"/>
    </row>
    <row r="9" spans="1:9" x14ac:dyDescent="0.2">
      <c r="B9" s="397">
        <v>4</v>
      </c>
      <c r="C9" s="416" t="s">
        <v>330</v>
      </c>
      <c r="D9" s="22" t="s">
        <v>199</v>
      </c>
      <c r="E9" s="429">
        <v>1078.8226927045334</v>
      </c>
      <c r="F9" s="394"/>
      <c r="G9" s="465"/>
    </row>
    <row r="10" spans="1:9" x14ac:dyDescent="0.2">
      <c r="B10" s="397">
        <v>5</v>
      </c>
      <c r="C10" s="418" t="s">
        <v>278</v>
      </c>
      <c r="D10" s="22" t="s">
        <v>199</v>
      </c>
      <c r="E10" s="429">
        <v>7012.3475025794669</v>
      </c>
      <c r="F10" s="394"/>
      <c r="G10" s="465"/>
    </row>
    <row r="11" spans="1:9" x14ac:dyDescent="0.2">
      <c r="B11" s="397">
        <v>6</v>
      </c>
      <c r="C11" s="418" t="s">
        <v>200</v>
      </c>
      <c r="D11" s="22" t="s">
        <v>198</v>
      </c>
      <c r="E11" s="429">
        <v>0</v>
      </c>
      <c r="F11" s="394"/>
      <c r="G11" s="465"/>
    </row>
    <row r="12" spans="1:9" x14ac:dyDescent="0.2">
      <c r="B12" s="397">
        <v>7</v>
      </c>
      <c r="C12" s="416" t="s">
        <v>295</v>
      </c>
      <c r="D12" s="22" t="s">
        <v>198</v>
      </c>
      <c r="E12" s="429">
        <v>235.60000000000019</v>
      </c>
      <c r="F12" s="394"/>
      <c r="G12" s="465"/>
      <c r="I12" s="466"/>
    </row>
    <row r="13" spans="1:9" x14ac:dyDescent="0.2">
      <c r="B13" s="397">
        <v>8</v>
      </c>
      <c r="C13" s="418" t="s">
        <v>201</v>
      </c>
      <c r="D13" s="22" t="s">
        <v>198</v>
      </c>
      <c r="E13" s="429">
        <v>0</v>
      </c>
      <c r="F13" s="394"/>
      <c r="G13" s="465"/>
      <c r="I13" s="458"/>
    </row>
    <row r="14" spans="1:9" x14ac:dyDescent="0.2">
      <c r="B14" s="397">
        <v>9</v>
      </c>
      <c r="C14" s="418" t="s">
        <v>296</v>
      </c>
      <c r="D14" s="22" t="s">
        <v>198</v>
      </c>
      <c r="E14" s="429">
        <v>0</v>
      </c>
      <c r="F14" s="394"/>
      <c r="G14" s="465"/>
      <c r="I14" s="458"/>
    </row>
    <row r="15" spans="1:9" ht="12.6" customHeight="1" x14ac:dyDescent="0.2">
      <c r="B15" s="397">
        <v>10</v>
      </c>
      <c r="C15" s="418" t="s">
        <v>202</v>
      </c>
      <c r="D15" s="22" t="s">
        <v>198</v>
      </c>
      <c r="E15" s="429">
        <v>0</v>
      </c>
      <c r="F15" s="394"/>
      <c r="G15" s="465"/>
    </row>
    <row r="16" spans="1:9" x14ac:dyDescent="0.2">
      <c r="B16" s="397">
        <v>11</v>
      </c>
      <c r="C16" s="418" t="s">
        <v>203</v>
      </c>
      <c r="D16" s="22" t="s">
        <v>198</v>
      </c>
      <c r="E16" s="429">
        <v>0</v>
      </c>
      <c r="F16" s="394"/>
      <c r="G16" s="465"/>
    </row>
    <row r="17" spans="2:9" x14ac:dyDescent="0.2">
      <c r="B17" s="397">
        <v>12</v>
      </c>
      <c r="C17" s="418" t="s">
        <v>204</v>
      </c>
      <c r="D17" s="22" t="s">
        <v>198</v>
      </c>
      <c r="E17" s="429">
        <v>0</v>
      </c>
      <c r="F17" s="394"/>
      <c r="G17" s="465"/>
      <c r="I17" s="467"/>
    </row>
    <row r="18" spans="2:9" x14ac:dyDescent="0.2">
      <c r="B18" s="397">
        <v>13</v>
      </c>
      <c r="C18" s="416" t="s">
        <v>205</v>
      </c>
      <c r="D18" s="22" t="s">
        <v>198</v>
      </c>
      <c r="E18" s="429">
        <v>0</v>
      </c>
      <c r="F18" s="394"/>
      <c r="G18" s="465"/>
    </row>
    <row r="19" spans="2:9" x14ac:dyDescent="0.2">
      <c r="B19" s="397">
        <v>14</v>
      </c>
      <c r="C19" s="418" t="s">
        <v>206</v>
      </c>
      <c r="D19" s="22" t="s">
        <v>198</v>
      </c>
      <c r="E19" s="429">
        <v>0</v>
      </c>
      <c r="F19" s="394"/>
      <c r="G19" s="465"/>
    </row>
    <row r="20" spans="2:9" x14ac:dyDescent="0.2">
      <c r="B20" s="397">
        <v>15</v>
      </c>
      <c r="C20" s="418" t="s">
        <v>297</v>
      </c>
      <c r="D20" s="22" t="s">
        <v>198</v>
      </c>
      <c r="E20" s="429">
        <v>0</v>
      </c>
      <c r="F20" s="394"/>
      <c r="G20" s="465"/>
    </row>
    <row r="21" spans="2:9" x14ac:dyDescent="0.2">
      <c r="B21" s="397">
        <v>16</v>
      </c>
      <c r="C21" s="416" t="s">
        <v>207</v>
      </c>
      <c r="D21" s="22" t="s">
        <v>198</v>
      </c>
      <c r="E21" s="429">
        <v>0</v>
      </c>
      <c r="F21" s="394"/>
      <c r="G21" s="465"/>
    </row>
    <row r="22" spans="2:9" x14ac:dyDescent="0.2">
      <c r="B22" s="397">
        <v>17</v>
      </c>
      <c r="C22" s="418" t="s">
        <v>208</v>
      </c>
      <c r="D22" s="22" t="s">
        <v>198</v>
      </c>
      <c r="E22" s="429">
        <v>0</v>
      </c>
      <c r="F22" s="394"/>
      <c r="G22" s="465"/>
    </row>
    <row r="23" spans="2:9" x14ac:dyDescent="0.2">
      <c r="B23" s="397">
        <v>18</v>
      </c>
      <c r="C23" s="418" t="s">
        <v>209</v>
      </c>
      <c r="D23" s="22" t="s">
        <v>198</v>
      </c>
      <c r="E23" s="429">
        <v>6359.3</v>
      </c>
      <c r="F23" s="394"/>
      <c r="G23" s="465"/>
    </row>
    <row r="24" spans="2:9" x14ac:dyDescent="0.2">
      <c r="B24" s="397">
        <v>19</v>
      </c>
      <c r="C24" s="416" t="s">
        <v>210</v>
      </c>
      <c r="D24" s="22" t="s">
        <v>198</v>
      </c>
      <c r="E24" s="429">
        <v>0</v>
      </c>
      <c r="F24" s="394"/>
      <c r="G24" s="465"/>
    </row>
    <row r="25" spans="2:9" x14ac:dyDescent="0.2">
      <c r="B25" s="397">
        <v>20</v>
      </c>
      <c r="C25" s="416" t="s">
        <v>298</v>
      </c>
      <c r="D25" s="22" t="s">
        <v>198</v>
      </c>
      <c r="E25" s="429">
        <v>0</v>
      </c>
      <c r="F25" s="394"/>
      <c r="G25" s="465"/>
    </row>
    <row r="26" spans="2:9" x14ac:dyDescent="0.2">
      <c r="B26" s="397">
        <v>21</v>
      </c>
      <c r="C26" s="418" t="s">
        <v>299</v>
      </c>
      <c r="D26" s="22" t="s">
        <v>198</v>
      </c>
      <c r="E26" s="429">
        <v>0</v>
      </c>
      <c r="F26" s="394"/>
      <c r="G26" s="465"/>
    </row>
    <row r="27" spans="2:9" x14ac:dyDescent="0.2">
      <c r="B27" s="397">
        <v>22</v>
      </c>
      <c r="C27" s="416" t="s">
        <v>300</v>
      </c>
      <c r="D27" s="22" t="s">
        <v>198</v>
      </c>
      <c r="E27" s="429">
        <v>0</v>
      </c>
      <c r="F27" s="394"/>
      <c r="G27" s="465"/>
    </row>
    <row r="28" spans="2:9" x14ac:dyDescent="0.2">
      <c r="B28" s="397">
        <v>23</v>
      </c>
      <c r="C28" s="416" t="s">
        <v>301</v>
      </c>
      <c r="D28" s="22" t="s">
        <v>198</v>
      </c>
      <c r="E28" s="429">
        <v>0</v>
      </c>
      <c r="F28" s="394"/>
      <c r="G28" s="465"/>
    </row>
    <row r="29" spans="2:9" x14ac:dyDescent="0.2">
      <c r="B29" s="397">
        <v>24</v>
      </c>
      <c r="C29" s="418" t="s">
        <v>211</v>
      </c>
      <c r="D29" s="22" t="s">
        <v>198</v>
      </c>
      <c r="E29" s="429">
        <v>0</v>
      </c>
      <c r="F29" s="394"/>
      <c r="G29" s="465"/>
    </row>
    <row r="30" spans="2:9" x14ac:dyDescent="0.2">
      <c r="B30" s="397">
        <v>25</v>
      </c>
      <c r="C30" s="416" t="s">
        <v>302</v>
      </c>
      <c r="D30" s="22" t="s">
        <v>198</v>
      </c>
      <c r="E30" s="429">
        <v>0</v>
      </c>
      <c r="F30" s="394"/>
      <c r="G30" s="465"/>
    </row>
    <row r="31" spans="2:9" x14ac:dyDescent="0.2">
      <c r="B31" s="397">
        <v>26</v>
      </c>
      <c r="C31" s="416" t="s">
        <v>303</v>
      </c>
      <c r="D31" s="22" t="s">
        <v>198</v>
      </c>
      <c r="E31" s="429">
        <v>0</v>
      </c>
      <c r="F31" s="394"/>
      <c r="G31" s="465"/>
    </row>
    <row r="32" spans="2:9" x14ac:dyDescent="0.2">
      <c r="B32" s="397">
        <v>27</v>
      </c>
      <c r="C32" s="416" t="s">
        <v>212</v>
      </c>
      <c r="D32" s="22" t="s">
        <v>198</v>
      </c>
      <c r="E32" s="429">
        <v>0</v>
      </c>
      <c r="F32" s="394"/>
      <c r="G32" s="465"/>
    </row>
    <row r="33" spans="1:17" x14ac:dyDescent="0.2">
      <c r="B33" s="397">
        <v>28</v>
      </c>
      <c r="C33" s="416" t="s">
        <v>213</v>
      </c>
      <c r="D33" s="22" t="s">
        <v>198</v>
      </c>
      <c r="E33" s="429">
        <v>0</v>
      </c>
      <c r="F33" s="394"/>
      <c r="G33" s="465"/>
    </row>
    <row r="34" spans="1:17" x14ac:dyDescent="0.2">
      <c r="B34" s="397">
        <v>29</v>
      </c>
      <c r="C34" s="418" t="s">
        <v>214</v>
      </c>
      <c r="D34" s="22" t="s">
        <v>198</v>
      </c>
      <c r="E34" s="429">
        <v>0</v>
      </c>
      <c r="F34" s="394"/>
      <c r="G34" s="465"/>
    </row>
    <row r="35" spans="1:17" x14ac:dyDescent="0.2">
      <c r="B35" s="397">
        <v>30</v>
      </c>
      <c r="C35" s="418" t="s">
        <v>304</v>
      </c>
      <c r="D35" s="22" t="s">
        <v>198</v>
      </c>
      <c r="E35" s="429">
        <v>0</v>
      </c>
      <c r="F35" s="394"/>
      <c r="G35" s="465"/>
    </row>
    <row r="36" spans="1:17" x14ac:dyDescent="0.2">
      <c r="B36" s="397">
        <v>31</v>
      </c>
      <c r="C36" s="418" t="s">
        <v>305</v>
      </c>
      <c r="D36" s="22" t="s">
        <v>198</v>
      </c>
      <c r="E36" s="429">
        <v>0</v>
      </c>
      <c r="F36" s="394"/>
      <c r="G36" s="465"/>
    </row>
    <row r="37" spans="1:17" x14ac:dyDescent="0.2">
      <c r="B37" s="397">
        <v>32</v>
      </c>
      <c r="C37" s="418" t="s">
        <v>215</v>
      </c>
      <c r="D37" s="22" t="s">
        <v>198</v>
      </c>
      <c r="E37" s="429">
        <v>0</v>
      </c>
      <c r="F37" s="394"/>
      <c r="G37" s="465"/>
    </row>
    <row r="38" spans="1:17" x14ac:dyDescent="0.2">
      <c r="B38" s="397">
        <v>33</v>
      </c>
      <c r="C38" s="416" t="s">
        <v>306</v>
      </c>
      <c r="D38" s="22" t="s">
        <v>198</v>
      </c>
      <c r="E38" s="429">
        <v>0</v>
      </c>
      <c r="F38" s="394"/>
      <c r="G38" s="465"/>
    </row>
    <row r="39" spans="1:17" x14ac:dyDescent="0.2">
      <c r="B39" s="397">
        <v>34</v>
      </c>
      <c r="C39" s="416" t="s">
        <v>216</v>
      </c>
      <c r="D39" s="22" t="s">
        <v>198</v>
      </c>
      <c r="E39" s="429">
        <v>0</v>
      </c>
      <c r="F39" s="394"/>
      <c r="G39" s="465"/>
    </row>
    <row r="40" spans="1:17" x14ac:dyDescent="0.2">
      <c r="B40" s="397">
        <v>35</v>
      </c>
      <c r="C40" s="416" t="s">
        <v>217</v>
      </c>
      <c r="D40" s="22" t="s">
        <v>198</v>
      </c>
      <c r="E40" s="429">
        <v>0</v>
      </c>
      <c r="F40" s="394"/>
      <c r="G40" s="465"/>
    </row>
    <row r="41" spans="1:17" x14ac:dyDescent="0.2">
      <c r="B41" s="397">
        <v>36</v>
      </c>
      <c r="C41" s="416" t="s">
        <v>218</v>
      </c>
      <c r="D41" s="22" t="s">
        <v>198</v>
      </c>
      <c r="E41" s="429">
        <v>0</v>
      </c>
      <c r="F41" s="394"/>
      <c r="G41" s="465"/>
    </row>
    <row r="42" spans="1:17" s="63" customFormat="1" x14ac:dyDescent="0.2">
      <c r="A42"/>
      <c r="B42" s="417">
        <v>37</v>
      </c>
      <c r="C42" s="416" t="s">
        <v>219</v>
      </c>
      <c r="D42" s="22" t="s">
        <v>198</v>
      </c>
      <c r="E42" s="430">
        <v>0</v>
      </c>
      <c r="F42" s="394"/>
      <c r="G42" s="465"/>
      <c r="H42" s="453"/>
      <c r="I42" s="463"/>
      <c r="J42" s="463"/>
      <c r="K42" s="463"/>
      <c r="L42" s="463"/>
      <c r="M42" s="463"/>
      <c r="N42" s="463"/>
      <c r="O42" s="463"/>
      <c r="P42" s="471"/>
      <c r="Q42" s="471"/>
    </row>
    <row r="43" spans="1:17" x14ac:dyDescent="0.2">
      <c r="B43" s="397">
        <v>38</v>
      </c>
      <c r="C43" s="416" t="s">
        <v>220</v>
      </c>
      <c r="D43" s="22" t="s">
        <v>198</v>
      </c>
      <c r="E43" s="429">
        <v>0</v>
      </c>
      <c r="F43" s="394"/>
      <c r="G43" s="465"/>
    </row>
    <row r="44" spans="1:17" s="63" customFormat="1" x14ac:dyDescent="0.2">
      <c r="A44"/>
      <c r="B44" s="417">
        <v>39</v>
      </c>
      <c r="C44" s="416" t="s">
        <v>221</v>
      </c>
      <c r="D44" s="22" t="s">
        <v>198</v>
      </c>
      <c r="E44" s="430">
        <v>0</v>
      </c>
      <c r="F44" s="394"/>
      <c r="G44" s="465"/>
      <c r="H44" s="463"/>
      <c r="I44" s="463"/>
      <c r="J44" s="463"/>
      <c r="K44" s="463"/>
      <c r="L44" s="463"/>
      <c r="M44" s="463"/>
      <c r="N44" s="463"/>
      <c r="O44" s="463"/>
      <c r="P44" s="471"/>
      <c r="Q44" s="471"/>
    </row>
    <row r="45" spans="1:17" x14ac:dyDescent="0.2">
      <c r="B45" s="397">
        <v>40</v>
      </c>
      <c r="C45" s="416" t="s">
        <v>222</v>
      </c>
      <c r="D45" s="22" t="s">
        <v>198</v>
      </c>
      <c r="E45" s="429">
        <v>0</v>
      </c>
      <c r="F45" s="394"/>
      <c r="G45" s="465"/>
    </row>
    <row r="46" spans="1:17" x14ac:dyDescent="0.2">
      <c r="B46" s="397">
        <v>41</v>
      </c>
      <c r="C46" s="416" t="s">
        <v>307</v>
      </c>
      <c r="D46" s="22" t="s">
        <v>198</v>
      </c>
      <c r="E46" s="429">
        <v>0</v>
      </c>
      <c r="F46" s="394"/>
      <c r="G46" s="465"/>
    </row>
    <row r="47" spans="1:17" s="63" customFormat="1" x14ac:dyDescent="0.2">
      <c r="A47"/>
      <c r="B47" s="417">
        <v>42</v>
      </c>
      <c r="C47" s="416" t="s">
        <v>223</v>
      </c>
      <c r="D47" s="22" t="s">
        <v>198</v>
      </c>
      <c r="E47" s="430">
        <v>0</v>
      </c>
      <c r="F47" s="394"/>
      <c r="G47" s="465"/>
      <c r="H47" s="463"/>
      <c r="I47" s="463"/>
      <c r="J47" s="463"/>
      <c r="K47" s="463"/>
      <c r="L47" s="463"/>
      <c r="M47" s="463"/>
      <c r="N47" s="463"/>
      <c r="O47" s="463"/>
      <c r="P47" s="471"/>
      <c r="Q47" s="471"/>
    </row>
    <row r="48" spans="1:17" x14ac:dyDescent="0.2">
      <c r="B48" s="397">
        <v>43</v>
      </c>
      <c r="C48" s="416" t="s">
        <v>308</v>
      </c>
      <c r="D48" s="22" t="s">
        <v>198</v>
      </c>
      <c r="E48" s="429">
        <v>0</v>
      </c>
      <c r="F48" s="394"/>
      <c r="G48" s="465"/>
    </row>
    <row r="49" spans="2:7" x14ac:dyDescent="0.2">
      <c r="B49" s="397">
        <v>44</v>
      </c>
      <c r="C49" s="416" t="s">
        <v>309</v>
      </c>
      <c r="D49" s="22" t="s">
        <v>198</v>
      </c>
      <c r="E49" s="429">
        <v>0</v>
      </c>
      <c r="F49" s="394"/>
      <c r="G49" s="465"/>
    </row>
    <row r="50" spans="2:7" x14ac:dyDescent="0.2">
      <c r="B50" s="397">
        <v>45</v>
      </c>
      <c r="C50" s="416" t="s">
        <v>310</v>
      </c>
      <c r="D50" s="22" t="s">
        <v>198</v>
      </c>
      <c r="E50" s="429">
        <v>0</v>
      </c>
      <c r="F50" s="394"/>
      <c r="G50" s="465"/>
    </row>
    <row r="51" spans="2:7" x14ac:dyDescent="0.2">
      <c r="B51" s="397">
        <v>46</v>
      </c>
      <c r="C51" s="416" t="s">
        <v>311</v>
      </c>
      <c r="D51" s="22" t="s">
        <v>198</v>
      </c>
      <c r="E51" s="429">
        <v>0</v>
      </c>
      <c r="F51" s="394"/>
      <c r="G51" s="465"/>
    </row>
    <row r="52" spans="2:7" x14ac:dyDescent="0.2">
      <c r="B52" s="397">
        <v>47</v>
      </c>
      <c r="C52" s="416" t="s">
        <v>312</v>
      </c>
      <c r="D52" s="22" t="s">
        <v>198</v>
      </c>
      <c r="E52" s="429">
        <v>0</v>
      </c>
      <c r="F52" s="394"/>
      <c r="G52" s="465"/>
    </row>
    <row r="53" spans="2:7" x14ac:dyDescent="0.2">
      <c r="B53" s="397">
        <v>48</v>
      </c>
      <c r="C53" s="416" t="s">
        <v>224</v>
      </c>
      <c r="D53" s="22" t="s">
        <v>198</v>
      </c>
      <c r="E53" s="429">
        <v>0</v>
      </c>
      <c r="F53" s="394"/>
      <c r="G53" s="465"/>
    </row>
    <row r="54" spans="2:7" x14ac:dyDescent="0.2">
      <c r="B54" s="397">
        <v>49</v>
      </c>
      <c r="C54" s="416" t="s">
        <v>225</v>
      </c>
      <c r="D54" s="22" t="s">
        <v>198</v>
      </c>
      <c r="E54" s="429">
        <v>0</v>
      </c>
      <c r="F54" s="394"/>
      <c r="G54" s="465"/>
    </row>
    <row r="55" spans="2:7" x14ac:dyDescent="0.2">
      <c r="B55" s="397">
        <v>50</v>
      </c>
      <c r="C55" s="416" t="s">
        <v>226</v>
      </c>
      <c r="D55" s="22" t="s">
        <v>198</v>
      </c>
      <c r="E55" s="429">
        <v>0</v>
      </c>
      <c r="F55" s="394"/>
      <c r="G55" s="465"/>
    </row>
    <row r="56" spans="2:7" x14ac:dyDescent="0.2">
      <c r="B56" s="397">
        <v>51</v>
      </c>
      <c r="C56" s="416" t="s">
        <v>227</v>
      </c>
      <c r="D56" s="22" t="s">
        <v>198</v>
      </c>
      <c r="E56" s="429">
        <v>614.999999</v>
      </c>
      <c r="F56" s="394"/>
      <c r="G56" s="465"/>
    </row>
    <row r="57" spans="2:7" x14ac:dyDescent="0.2">
      <c r="B57" s="397">
        <v>52</v>
      </c>
      <c r="C57" s="416" t="s">
        <v>228</v>
      </c>
      <c r="D57" s="22" t="s">
        <v>198</v>
      </c>
      <c r="E57" s="429">
        <v>31305.253199999963</v>
      </c>
      <c r="F57" s="394"/>
      <c r="G57" s="465"/>
    </row>
    <row r="58" spans="2:7" x14ac:dyDescent="0.2">
      <c r="B58" s="397">
        <v>53</v>
      </c>
      <c r="C58" s="416" t="s">
        <v>229</v>
      </c>
      <c r="D58" s="22" t="s">
        <v>198</v>
      </c>
      <c r="E58" s="429">
        <v>31370</v>
      </c>
      <c r="F58" s="394"/>
      <c r="G58" s="465"/>
    </row>
    <row r="59" spans="2:7" x14ac:dyDescent="0.2">
      <c r="B59" s="397">
        <v>54</v>
      </c>
      <c r="C59" s="416" t="s">
        <v>313</v>
      </c>
      <c r="D59" s="22" t="s">
        <v>198</v>
      </c>
      <c r="E59" s="429">
        <v>8571.6959999999999</v>
      </c>
      <c r="F59" s="394"/>
      <c r="G59" s="465"/>
    </row>
    <row r="60" spans="2:7" x14ac:dyDescent="0.2">
      <c r="B60" s="397">
        <v>55</v>
      </c>
      <c r="C60" s="416" t="s">
        <v>230</v>
      </c>
      <c r="D60" s="22" t="s">
        <v>198</v>
      </c>
      <c r="E60" s="429">
        <v>0</v>
      </c>
      <c r="F60" s="394"/>
      <c r="G60" s="465"/>
    </row>
    <row r="61" spans="2:7" x14ac:dyDescent="0.2">
      <c r="B61" s="397">
        <v>56</v>
      </c>
      <c r="C61" s="416" t="s">
        <v>231</v>
      </c>
      <c r="D61" s="22" t="s">
        <v>198</v>
      </c>
      <c r="E61" s="429">
        <v>0</v>
      </c>
      <c r="F61" s="394"/>
      <c r="G61" s="465"/>
    </row>
    <row r="62" spans="2:7" x14ac:dyDescent="0.2">
      <c r="B62" s="397">
        <v>57</v>
      </c>
      <c r="C62" s="416" t="s">
        <v>314</v>
      </c>
      <c r="D62" s="22" t="s">
        <v>198</v>
      </c>
      <c r="E62" s="429">
        <v>272.5</v>
      </c>
      <c r="F62" s="394"/>
      <c r="G62" s="465"/>
    </row>
    <row r="63" spans="2:7" x14ac:dyDescent="0.2">
      <c r="B63" s="397">
        <v>58</v>
      </c>
      <c r="C63" s="416" t="s">
        <v>315</v>
      </c>
      <c r="D63" s="22" t="s">
        <v>198</v>
      </c>
      <c r="E63" s="429">
        <v>305.89999999999998</v>
      </c>
      <c r="F63" s="394"/>
      <c r="G63" s="465"/>
    </row>
    <row r="64" spans="2:7" ht="13.5" thickBot="1" x14ac:dyDescent="0.25">
      <c r="B64" s="426">
        <v>59</v>
      </c>
      <c r="C64" s="427" t="s">
        <v>232</v>
      </c>
      <c r="D64" s="428" t="s">
        <v>198</v>
      </c>
      <c r="E64" s="431">
        <v>0</v>
      </c>
      <c r="F64" s="394"/>
      <c r="G64" s="465"/>
    </row>
    <row r="65" spans="2:17" x14ac:dyDescent="0.2">
      <c r="B65" s="423"/>
      <c r="C65" s="424"/>
      <c r="D65" s="425"/>
      <c r="E65" s="411"/>
      <c r="F65" s="394"/>
      <c r="G65" s="465"/>
    </row>
    <row r="66" spans="2:17" x14ac:dyDescent="0.2">
      <c r="B66" s="423"/>
      <c r="C66" s="424"/>
      <c r="D66" s="425"/>
      <c r="E66" s="411"/>
      <c r="F66" s="394"/>
      <c r="G66" s="465"/>
    </row>
    <row r="67" spans="2:17" x14ac:dyDescent="0.2">
      <c r="B67" s="423"/>
      <c r="C67" s="424"/>
      <c r="D67" s="425"/>
      <c r="E67" s="411"/>
      <c r="F67" s="394"/>
      <c r="G67" s="465"/>
    </row>
    <row r="68" spans="2:17" s="2" customFormat="1" ht="13.5" thickBot="1" x14ac:dyDescent="0.25">
      <c r="B68" s="423"/>
      <c r="C68" s="424"/>
      <c r="D68" s="425"/>
      <c r="E68" s="411"/>
      <c r="F68" s="394"/>
      <c r="G68" s="465"/>
      <c r="H68" s="453"/>
      <c r="I68" s="453"/>
      <c r="J68" s="453"/>
      <c r="K68" s="453"/>
      <c r="L68" s="453"/>
      <c r="M68" s="453"/>
      <c r="N68" s="453"/>
      <c r="O68" s="453"/>
    </row>
    <row r="69" spans="2:17" ht="24.75" customHeight="1" thickBot="1" x14ac:dyDescent="0.25">
      <c r="B69" s="507" t="s">
        <v>0</v>
      </c>
      <c r="C69" s="501" t="s">
        <v>1</v>
      </c>
      <c r="D69" s="501" t="s">
        <v>22</v>
      </c>
      <c r="E69" s="502" t="s">
        <v>2</v>
      </c>
      <c r="F69" s="394"/>
      <c r="G69" s="465"/>
    </row>
    <row r="70" spans="2:17" x14ac:dyDescent="0.2">
      <c r="B70" s="397">
        <v>60</v>
      </c>
      <c r="C70" s="416" t="s">
        <v>233</v>
      </c>
      <c r="D70" s="22" t="s">
        <v>198</v>
      </c>
      <c r="E70" s="396">
        <v>0</v>
      </c>
      <c r="F70" s="394"/>
      <c r="G70" s="465"/>
    </row>
    <row r="71" spans="2:17" x14ac:dyDescent="0.2">
      <c r="B71" s="397">
        <v>61</v>
      </c>
      <c r="C71" s="416" t="s">
        <v>234</v>
      </c>
      <c r="D71" s="22" t="s">
        <v>198</v>
      </c>
      <c r="E71" s="396">
        <v>0</v>
      </c>
      <c r="F71" s="394"/>
      <c r="G71" s="465"/>
    </row>
    <row r="72" spans="2:17" x14ac:dyDescent="0.2">
      <c r="B72" s="397">
        <v>62</v>
      </c>
      <c r="C72" s="416" t="s">
        <v>316</v>
      </c>
      <c r="D72" s="22" t="s">
        <v>198</v>
      </c>
      <c r="E72" s="396">
        <v>0</v>
      </c>
      <c r="F72" s="394"/>
      <c r="G72" s="465"/>
    </row>
    <row r="73" spans="2:17" x14ac:dyDescent="0.2">
      <c r="B73" s="397">
        <v>63</v>
      </c>
      <c r="C73" s="416" t="s">
        <v>235</v>
      </c>
      <c r="D73" s="22" t="s">
        <v>198</v>
      </c>
      <c r="E73" s="429">
        <v>0</v>
      </c>
      <c r="F73" s="394"/>
      <c r="G73" s="465"/>
    </row>
    <row r="74" spans="2:17" s="63" customFormat="1" x14ac:dyDescent="0.2">
      <c r="B74" s="417">
        <v>64</v>
      </c>
      <c r="C74" s="416" t="s">
        <v>317</v>
      </c>
      <c r="D74" s="22" t="s">
        <v>198</v>
      </c>
      <c r="E74" s="430">
        <v>0</v>
      </c>
      <c r="F74" s="394"/>
      <c r="G74" s="465"/>
      <c r="H74" s="463"/>
      <c r="I74" s="463"/>
      <c r="J74" s="463"/>
      <c r="K74" s="463"/>
      <c r="L74" s="463"/>
      <c r="M74" s="463"/>
      <c r="N74" s="463"/>
      <c r="O74" s="463"/>
      <c r="P74" s="471"/>
      <c r="Q74" s="471"/>
    </row>
    <row r="75" spans="2:17" x14ac:dyDescent="0.2">
      <c r="B75" s="397">
        <v>65</v>
      </c>
      <c r="C75" s="416" t="s">
        <v>236</v>
      </c>
      <c r="D75" s="22" t="s">
        <v>198</v>
      </c>
      <c r="E75" s="429">
        <v>0</v>
      </c>
      <c r="F75" s="394"/>
      <c r="G75" s="465"/>
    </row>
    <row r="76" spans="2:17" x14ac:dyDescent="0.2">
      <c r="B76" s="397">
        <v>66</v>
      </c>
      <c r="C76" s="416" t="s">
        <v>237</v>
      </c>
      <c r="D76" s="22" t="s">
        <v>198</v>
      </c>
      <c r="E76" s="429">
        <v>0</v>
      </c>
      <c r="F76" s="394"/>
      <c r="G76" s="465"/>
    </row>
    <row r="77" spans="2:17" x14ac:dyDescent="0.2">
      <c r="B77" s="397">
        <v>67</v>
      </c>
      <c r="C77" s="416" t="s">
        <v>318</v>
      </c>
      <c r="D77" s="22" t="s">
        <v>198</v>
      </c>
      <c r="E77" s="429">
        <v>0</v>
      </c>
      <c r="F77" s="394"/>
      <c r="G77" s="465"/>
    </row>
    <row r="78" spans="2:17" x14ac:dyDescent="0.2">
      <c r="B78" s="397">
        <v>68</v>
      </c>
      <c r="C78" s="416" t="s">
        <v>238</v>
      </c>
      <c r="D78" s="22" t="s">
        <v>198</v>
      </c>
      <c r="E78" s="429">
        <v>0</v>
      </c>
      <c r="F78" s="394"/>
      <c r="G78" s="465"/>
    </row>
    <row r="79" spans="2:17" x14ac:dyDescent="0.2">
      <c r="B79" s="397">
        <v>69</v>
      </c>
      <c r="C79" s="416" t="s">
        <v>319</v>
      </c>
      <c r="D79" s="22" t="s">
        <v>198</v>
      </c>
      <c r="E79" s="429">
        <v>82028.830159688179</v>
      </c>
      <c r="F79" s="394"/>
      <c r="G79" s="465"/>
    </row>
    <row r="80" spans="2:17" x14ac:dyDescent="0.2">
      <c r="B80" s="397">
        <v>70</v>
      </c>
      <c r="C80" s="416" t="s">
        <v>239</v>
      </c>
      <c r="D80" s="22" t="s">
        <v>198</v>
      </c>
      <c r="E80" s="429">
        <v>0</v>
      </c>
      <c r="F80" s="394"/>
      <c r="G80" s="465"/>
    </row>
    <row r="81" spans="2:7" x14ac:dyDescent="0.2">
      <c r="B81" s="397">
        <v>71</v>
      </c>
      <c r="C81" s="416" t="s">
        <v>240</v>
      </c>
      <c r="D81" s="22" t="s">
        <v>198</v>
      </c>
      <c r="E81" s="429">
        <v>0</v>
      </c>
      <c r="F81" s="394"/>
      <c r="G81" s="465"/>
    </row>
    <row r="82" spans="2:7" x14ac:dyDescent="0.2">
      <c r="B82" s="397">
        <v>72</v>
      </c>
      <c r="C82" s="416" t="s">
        <v>241</v>
      </c>
      <c r="D82" s="22" t="s">
        <v>198</v>
      </c>
      <c r="E82" s="429">
        <v>0</v>
      </c>
      <c r="F82" s="394"/>
      <c r="G82" s="465"/>
    </row>
    <row r="83" spans="2:7" x14ac:dyDescent="0.2">
      <c r="B83" s="397">
        <v>73</v>
      </c>
      <c r="C83" s="416" t="s">
        <v>242</v>
      </c>
      <c r="D83" s="22" t="s">
        <v>198</v>
      </c>
      <c r="E83" s="429">
        <v>0</v>
      </c>
      <c r="F83" s="394"/>
      <c r="G83" s="465"/>
    </row>
    <row r="84" spans="2:7" x14ac:dyDescent="0.2">
      <c r="B84" s="397">
        <v>74</v>
      </c>
      <c r="C84" s="416" t="s">
        <v>243</v>
      </c>
      <c r="D84" s="22" t="s">
        <v>198</v>
      </c>
      <c r="E84" s="429">
        <v>0</v>
      </c>
      <c r="F84" s="394"/>
      <c r="G84" s="465"/>
    </row>
    <row r="85" spans="2:7" x14ac:dyDescent="0.2">
      <c r="B85" s="397">
        <v>75</v>
      </c>
      <c r="C85" s="416" t="s">
        <v>320</v>
      </c>
      <c r="D85" s="22" t="s">
        <v>198</v>
      </c>
      <c r="E85" s="429">
        <v>5364.0000000000064</v>
      </c>
      <c r="F85" s="394"/>
      <c r="G85" s="465"/>
    </row>
    <row r="86" spans="2:7" x14ac:dyDescent="0.2">
      <c r="B86" s="397">
        <v>76</v>
      </c>
      <c r="C86" s="416" t="s">
        <v>244</v>
      </c>
      <c r="D86" s="22" t="s">
        <v>198</v>
      </c>
      <c r="E86" s="429">
        <v>0</v>
      </c>
      <c r="F86" s="394"/>
      <c r="G86" s="465"/>
    </row>
    <row r="87" spans="2:7" x14ac:dyDescent="0.2">
      <c r="B87" s="397">
        <v>77</v>
      </c>
      <c r="C87" s="416" t="s">
        <v>245</v>
      </c>
      <c r="D87" s="22" t="s">
        <v>198</v>
      </c>
      <c r="E87" s="429">
        <v>0</v>
      </c>
      <c r="F87" s="394"/>
      <c r="G87" s="465"/>
    </row>
    <row r="88" spans="2:7" x14ac:dyDescent="0.2">
      <c r="B88" s="397">
        <v>78</v>
      </c>
      <c r="C88" s="416" t="s">
        <v>246</v>
      </c>
      <c r="D88" s="22" t="s">
        <v>198</v>
      </c>
      <c r="E88" s="429">
        <v>2896.09</v>
      </c>
      <c r="F88" s="394"/>
      <c r="G88" s="465"/>
    </row>
    <row r="89" spans="2:7" x14ac:dyDescent="0.2">
      <c r="B89" s="397">
        <v>79</v>
      </c>
      <c r="C89" s="416" t="s">
        <v>247</v>
      </c>
      <c r="D89" s="22" t="s">
        <v>198</v>
      </c>
      <c r="E89" s="429">
        <v>0</v>
      </c>
      <c r="F89" s="394"/>
      <c r="G89" s="465"/>
    </row>
    <row r="90" spans="2:7" x14ac:dyDescent="0.2">
      <c r="B90" s="397">
        <v>80</v>
      </c>
      <c r="C90" s="416" t="s">
        <v>248</v>
      </c>
      <c r="D90" s="22" t="s">
        <v>198</v>
      </c>
      <c r="E90" s="429">
        <v>0</v>
      </c>
      <c r="F90" s="394"/>
      <c r="G90" s="465"/>
    </row>
    <row r="91" spans="2:7" x14ac:dyDescent="0.2">
      <c r="B91" s="397">
        <v>81</v>
      </c>
      <c r="C91" s="418" t="s">
        <v>249</v>
      </c>
      <c r="D91" s="22" t="s">
        <v>198</v>
      </c>
      <c r="E91" s="429">
        <v>0</v>
      </c>
      <c r="F91" s="394"/>
      <c r="G91" s="465"/>
    </row>
    <row r="92" spans="2:7" x14ac:dyDescent="0.2">
      <c r="B92" s="397">
        <v>82</v>
      </c>
      <c r="C92" s="418" t="s">
        <v>250</v>
      </c>
      <c r="D92" s="22" t="s">
        <v>198</v>
      </c>
      <c r="E92" s="429">
        <v>7240.7999999999993</v>
      </c>
      <c r="F92" s="394"/>
      <c r="G92" s="465"/>
    </row>
    <row r="93" spans="2:7" x14ac:dyDescent="0.2">
      <c r="B93" s="397">
        <v>83</v>
      </c>
      <c r="C93" s="418" t="s">
        <v>251</v>
      </c>
      <c r="D93" s="22" t="s">
        <v>198</v>
      </c>
      <c r="E93" s="429">
        <v>158.84538984714709</v>
      </c>
      <c r="F93" s="394"/>
      <c r="G93" s="465"/>
    </row>
    <row r="94" spans="2:7" x14ac:dyDescent="0.2">
      <c r="B94" s="397">
        <v>84</v>
      </c>
      <c r="C94" s="418" t="s">
        <v>252</v>
      </c>
      <c r="D94" s="22" t="s">
        <v>198</v>
      </c>
      <c r="E94" s="429">
        <v>0</v>
      </c>
      <c r="F94" s="394"/>
      <c r="G94" s="465"/>
    </row>
    <row r="95" spans="2:7" x14ac:dyDescent="0.2">
      <c r="B95" s="397">
        <v>85</v>
      </c>
      <c r="C95" s="418" t="s">
        <v>253</v>
      </c>
      <c r="D95" s="22" t="s">
        <v>198</v>
      </c>
      <c r="E95" s="429">
        <v>0</v>
      </c>
      <c r="F95" s="394"/>
      <c r="G95" s="465"/>
    </row>
    <row r="96" spans="2:7" x14ac:dyDescent="0.2">
      <c r="B96" s="397">
        <v>86</v>
      </c>
      <c r="C96" s="418" t="s">
        <v>254</v>
      </c>
      <c r="D96" s="22" t="s">
        <v>198</v>
      </c>
      <c r="E96" s="429">
        <v>0</v>
      </c>
      <c r="F96" s="394"/>
      <c r="G96" s="465"/>
    </row>
    <row r="97" spans="2:17" x14ac:dyDescent="0.2">
      <c r="B97" s="397">
        <v>87</v>
      </c>
      <c r="C97" s="418" t="s">
        <v>255</v>
      </c>
      <c r="D97" s="22" t="s">
        <v>198</v>
      </c>
      <c r="E97" s="429">
        <v>133</v>
      </c>
      <c r="F97" s="394"/>
      <c r="G97" s="465"/>
    </row>
    <row r="98" spans="2:17" x14ac:dyDescent="0.2">
      <c r="B98" s="397">
        <v>88</v>
      </c>
      <c r="C98" s="418" t="s">
        <v>256</v>
      </c>
      <c r="D98" s="22" t="s">
        <v>198</v>
      </c>
      <c r="E98" s="429">
        <v>0</v>
      </c>
      <c r="F98" s="394"/>
      <c r="G98" s="465"/>
    </row>
    <row r="99" spans="2:17" s="63" customFormat="1" x14ac:dyDescent="0.2">
      <c r="B99" s="417">
        <v>89</v>
      </c>
      <c r="C99" s="418" t="s">
        <v>257</v>
      </c>
      <c r="D99" s="22" t="s">
        <v>198</v>
      </c>
      <c r="E99" s="430">
        <v>0</v>
      </c>
      <c r="F99" s="394"/>
      <c r="G99" s="465"/>
      <c r="H99" s="463"/>
      <c r="I99" s="463"/>
      <c r="J99" s="463"/>
      <c r="K99" s="463"/>
      <c r="L99" s="463"/>
      <c r="M99" s="463"/>
      <c r="N99" s="463"/>
      <c r="O99" s="463"/>
      <c r="P99" s="471"/>
      <c r="Q99" s="471"/>
    </row>
    <row r="100" spans="2:17" s="63" customFormat="1" x14ac:dyDescent="0.2">
      <c r="B100" s="417">
        <v>90</v>
      </c>
      <c r="C100" s="418" t="s">
        <v>258</v>
      </c>
      <c r="D100" s="22" t="s">
        <v>198</v>
      </c>
      <c r="E100" s="430">
        <v>682.4</v>
      </c>
      <c r="F100" s="394"/>
      <c r="G100" s="465"/>
      <c r="H100" s="463"/>
      <c r="I100" s="463"/>
      <c r="J100" s="463"/>
      <c r="K100" s="463"/>
      <c r="L100" s="463"/>
      <c r="M100" s="463"/>
      <c r="N100" s="463"/>
      <c r="O100" s="463"/>
      <c r="P100" s="471"/>
      <c r="Q100" s="471"/>
    </row>
    <row r="101" spans="2:17" x14ac:dyDescent="0.2">
      <c r="B101" s="397">
        <v>91</v>
      </c>
      <c r="C101" s="418" t="s">
        <v>259</v>
      </c>
      <c r="D101" s="22" t="s">
        <v>198</v>
      </c>
      <c r="E101" s="429">
        <v>0</v>
      </c>
      <c r="F101" s="394"/>
      <c r="G101" s="465"/>
    </row>
    <row r="102" spans="2:17" x14ac:dyDescent="0.2">
      <c r="B102" s="397">
        <v>92</v>
      </c>
      <c r="C102" s="418" t="s">
        <v>260</v>
      </c>
      <c r="D102" s="22" t="s">
        <v>198</v>
      </c>
      <c r="E102" s="429">
        <v>0</v>
      </c>
      <c r="F102" s="394"/>
      <c r="G102" s="465"/>
    </row>
    <row r="103" spans="2:17" x14ac:dyDescent="0.2">
      <c r="B103" s="397">
        <v>93</v>
      </c>
      <c r="C103" s="418" t="s">
        <v>261</v>
      </c>
      <c r="D103" s="22" t="s">
        <v>198</v>
      </c>
      <c r="E103" s="429">
        <v>42.837810000000005</v>
      </c>
      <c r="F103" s="394"/>
      <c r="G103" s="465"/>
    </row>
    <row r="104" spans="2:17" x14ac:dyDescent="0.2">
      <c r="B104" s="397"/>
      <c r="C104" s="416"/>
      <c r="D104" s="22"/>
      <c r="E104" s="429"/>
      <c r="F104" s="394"/>
      <c r="G104" s="465"/>
    </row>
    <row r="105" spans="2:17" ht="13.5" thickBot="1" x14ac:dyDescent="0.25">
      <c r="B105" s="548" t="s">
        <v>2</v>
      </c>
      <c r="C105" s="549"/>
      <c r="D105" s="549"/>
      <c r="E105" s="432">
        <f>+SUM(E6:E64,E70:E103)</f>
        <v>197330.50129443212</v>
      </c>
      <c r="F105" s="125"/>
      <c r="G105" s="465" t="str">
        <f>+CONCATENATE(C105," ",F105)</f>
        <v xml:space="preserve"> </v>
      </c>
    </row>
    <row r="106" spans="2:17" x14ac:dyDescent="0.2">
      <c r="B106" s="412" t="s">
        <v>197</v>
      </c>
      <c r="C106" s="15"/>
      <c r="D106" s="15"/>
      <c r="E106" s="411"/>
      <c r="F106" s="125"/>
      <c r="G106" s="465" t="str">
        <f>+CONCATENATE(C106," ",F106)</f>
        <v xml:space="preserve"> </v>
      </c>
    </row>
    <row r="107" spans="2:17" x14ac:dyDescent="0.2">
      <c r="B107" s="439"/>
      <c r="C107" s="15"/>
      <c r="D107" s="15"/>
      <c r="E107" s="411"/>
      <c r="F107" s="125"/>
      <c r="G107" s="468"/>
    </row>
    <row r="108" spans="2:17" x14ac:dyDescent="0.2">
      <c r="B108" s="439"/>
      <c r="C108" s="15"/>
      <c r="D108" s="15"/>
      <c r="E108" s="411"/>
      <c r="F108" s="125"/>
      <c r="G108" s="468"/>
    </row>
    <row r="109" spans="2:17" ht="15.75" customHeight="1" x14ac:dyDescent="0.2">
      <c r="B109" s="439"/>
    </row>
    <row r="110" spans="2:17" ht="15.75" customHeight="1" x14ac:dyDescent="0.2">
      <c r="B110" s="412"/>
    </row>
    <row r="111" spans="2:17" ht="15.75" customHeight="1" x14ac:dyDescent="0.2">
      <c r="B111" s="412"/>
    </row>
    <row r="116" spans="7:9" x14ac:dyDescent="0.2">
      <c r="H116" s="469" t="s">
        <v>18</v>
      </c>
    </row>
    <row r="117" spans="7:9" x14ac:dyDescent="0.2">
      <c r="G117" s="466" t="s">
        <v>5</v>
      </c>
      <c r="H117" s="458">
        <f>+SUM(E6:E10)</f>
        <v>19748.448735896876</v>
      </c>
      <c r="I117" s="470">
        <f>+H117/$H$119</f>
        <v>0.10007803459856764</v>
      </c>
    </row>
    <row r="118" spans="7:9" x14ac:dyDescent="0.2">
      <c r="G118" s="466" t="s">
        <v>6</v>
      </c>
      <c r="H118" s="458">
        <f>+SUM(E11:E64,E70:E104)</f>
        <v>177582.05255853527</v>
      </c>
      <c r="I118" s="470">
        <f>+H118/$H$119</f>
        <v>0.89992196540143232</v>
      </c>
    </row>
    <row r="119" spans="7:9" x14ac:dyDescent="0.2">
      <c r="H119" s="458">
        <f>+H117+H118</f>
        <v>197330.50129443215</v>
      </c>
    </row>
    <row r="136" spans="2:7" ht="15.75" x14ac:dyDescent="0.25">
      <c r="B136" s="529" t="s">
        <v>338</v>
      </c>
      <c r="C136" s="529"/>
      <c r="D136" s="529"/>
      <c r="E136" s="529"/>
      <c r="F136" s="7"/>
      <c r="G136" s="461"/>
    </row>
    <row r="137" spans="2:7" ht="13.5" thickBot="1" x14ac:dyDescent="0.25">
      <c r="F137" s="63"/>
      <c r="G137" s="463"/>
    </row>
    <row r="138" spans="2:7" ht="13.5" thickBot="1" x14ac:dyDescent="0.25">
      <c r="B138" s="506" t="s">
        <v>0</v>
      </c>
      <c r="C138" s="501" t="s">
        <v>1</v>
      </c>
      <c r="D138" s="501" t="s">
        <v>22</v>
      </c>
      <c r="E138" s="502" t="s">
        <v>2</v>
      </c>
      <c r="F138" s="393"/>
      <c r="G138" s="464"/>
    </row>
    <row r="139" spans="2:7" x14ac:dyDescent="0.2">
      <c r="B139" s="397">
        <v>1</v>
      </c>
      <c r="C139" s="21" t="s">
        <v>262</v>
      </c>
      <c r="D139" s="24" t="s">
        <v>198</v>
      </c>
      <c r="E139" s="396">
        <v>0</v>
      </c>
      <c r="F139" s="394"/>
      <c r="G139" s="465"/>
    </row>
    <row r="140" spans="2:7" x14ac:dyDescent="0.2">
      <c r="B140" s="397">
        <v>2</v>
      </c>
      <c r="C140" s="21" t="s">
        <v>263</v>
      </c>
      <c r="D140" s="24" t="s">
        <v>198</v>
      </c>
      <c r="E140" s="396">
        <v>0</v>
      </c>
      <c r="F140" s="125"/>
      <c r="G140" s="468"/>
    </row>
    <row r="141" spans="2:7" x14ac:dyDescent="0.2">
      <c r="B141" s="397">
        <v>3</v>
      </c>
      <c r="C141" s="21" t="s">
        <v>321</v>
      </c>
      <c r="D141" s="24" t="s">
        <v>198</v>
      </c>
      <c r="E141" s="429">
        <v>0</v>
      </c>
      <c r="F141" s="125"/>
      <c r="G141" s="468"/>
    </row>
    <row r="142" spans="2:7" x14ac:dyDescent="0.2">
      <c r="B142" s="397">
        <v>4</v>
      </c>
      <c r="C142" s="21" t="s">
        <v>322</v>
      </c>
      <c r="D142" s="24" t="s">
        <v>198</v>
      </c>
      <c r="E142" s="429">
        <v>0</v>
      </c>
      <c r="F142" s="125"/>
      <c r="G142" s="468"/>
    </row>
    <row r="143" spans="2:7" x14ac:dyDescent="0.2">
      <c r="B143" s="397">
        <v>5</v>
      </c>
      <c r="C143" s="21" t="s">
        <v>325</v>
      </c>
      <c r="D143" s="24" t="s">
        <v>198</v>
      </c>
      <c r="E143" s="429">
        <v>107.29237520808874</v>
      </c>
      <c r="F143" s="125"/>
      <c r="G143" s="468"/>
    </row>
    <row r="144" spans="2:7" x14ac:dyDescent="0.2">
      <c r="B144" s="397">
        <v>6</v>
      </c>
      <c r="C144" s="21" t="s">
        <v>264</v>
      </c>
      <c r="D144" s="24" t="s">
        <v>198</v>
      </c>
      <c r="E144" s="429">
        <v>0</v>
      </c>
      <c r="F144" s="125"/>
      <c r="G144" s="468"/>
    </row>
    <row r="145" spans="2:11" x14ac:dyDescent="0.2">
      <c r="B145" s="397">
        <v>7</v>
      </c>
      <c r="C145" s="21" t="s">
        <v>265</v>
      </c>
      <c r="D145" s="24" t="s">
        <v>198</v>
      </c>
      <c r="E145" s="429">
        <v>248</v>
      </c>
      <c r="F145" s="125"/>
      <c r="G145" s="468"/>
    </row>
    <row r="146" spans="2:11" x14ac:dyDescent="0.2">
      <c r="B146" s="397">
        <v>8</v>
      </c>
      <c r="C146" s="21" t="s">
        <v>266</v>
      </c>
      <c r="D146" s="24" t="s">
        <v>198</v>
      </c>
      <c r="E146" s="429">
        <v>150.36000000000001</v>
      </c>
      <c r="F146" s="125"/>
      <c r="G146" s="468"/>
    </row>
    <row r="147" spans="2:11" x14ac:dyDescent="0.2">
      <c r="B147" s="397">
        <v>9</v>
      </c>
      <c r="C147" s="21" t="s">
        <v>267</v>
      </c>
      <c r="D147" s="24" t="s">
        <v>198</v>
      </c>
      <c r="E147" s="429">
        <v>502.32</v>
      </c>
      <c r="F147" s="125"/>
      <c r="G147" s="468"/>
    </row>
    <row r="148" spans="2:11" x14ac:dyDescent="0.2">
      <c r="B148" s="397">
        <v>10</v>
      </c>
      <c r="C148" s="21" t="s">
        <v>268</v>
      </c>
      <c r="D148" s="24" t="s">
        <v>198</v>
      </c>
      <c r="E148" s="429">
        <v>4356</v>
      </c>
      <c r="F148" s="125"/>
      <c r="G148" s="468"/>
    </row>
    <row r="149" spans="2:11" x14ac:dyDescent="0.2">
      <c r="B149" s="397">
        <v>11</v>
      </c>
      <c r="C149" s="21" t="s">
        <v>269</v>
      </c>
      <c r="D149" s="24" t="s">
        <v>198</v>
      </c>
      <c r="E149" s="429">
        <v>21785.650000000005</v>
      </c>
      <c r="F149" s="125"/>
      <c r="G149" s="468"/>
    </row>
    <row r="150" spans="2:11" x14ac:dyDescent="0.2">
      <c r="B150" s="397">
        <v>12</v>
      </c>
      <c r="C150" s="21" t="s">
        <v>326</v>
      </c>
      <c r="D150" s="24" t="s">
        <v>198</v>
      </c>
      <c r="E150" s="429">
        <v>10787.987233046631</v>
      </c>
      <c r="F150" s="125"/>
      <c r="G150" s="468"/>
    </row>
    <row r="151" spans="2:11" x14ac:dyDescent="0.2">
      <c r="B151" s="397">
        <v>13</v>
      </c>
      <c r="C151" s="21" t="s">
        <v>270</v>
      </c>
      <c r="D151" s="24" t="s">
        <v>198</v>
      </c>
      <c r="E151" s="429">
        <v>23308.993896</v>
      </c>
      <c r="F151" s="125"/>
      <c r="G151" s="468"/>
    </row>
    <row r="152" spans="2:11" x14ac:dyDescent="0.2">
      <c r="B152" s="397">
        <v>14</v>
      </c>
      <c r="C152" s="21" t="s">
        <v>271</v>
      </c>
      <c r="D152" s="24" t="s">
        <v>198</v>
      </c>
      <c r="E152" s="429">
        <v>90987.65</v>
      </c>
      <c r="F152" s="125"/>
      <c r="G152" s="468"/>
    </row>
    <row r="153" spans="2:11" x14ac:dyDescent="0.2">
      <c r="B153" s="397">
        <v>15</v>
      </c>
      <c r="C153" s="21" t="s">
        <v>272</v>
      </c>
      <c r="D153" s="24" t="s">
        <v>198</v>
      </c>
      <c r="E153" s="429">
        <v>0</v>
      </c>
      <c r="F153" s="125"/>
      <c r="G153" s="468"/>
    </row>
    <row r="154" spans="2:11" ht="13.5" thickBot="1" x14ac:dyDescent="0.25">
      <c r="B154" s="397"/>
      <c r="C154" s="21"/>
      <c r="D154" s="24"/>
      <c r="E154" s="429"/>
      <c r="F154" s="125"/>
      <c r="G154" s="468"/>
    </row>
    <row r="155" spans="2:11" ht="15.75" thickBot="1" x14ac:dyDescent="0.3">
      <c r="B155" s="546" t="s">
        <v>2</v>
      </c>
      <c r="C155" s="547"/>
      <c r="D155" s="547"/>
      <c r="E155" s="433">
        <f>SUM(E139:E154)</f>
        <v>152234.25350425474</v>
      </c>
      <c r="F155" s="125"/>
      <c r="G155" s="468"/>
    </row>
    <row r="156" spans="2:11" x14ac:dyDescent="0.2">
      <c r="B156" s="412" t="s">
        <v>197</v>
      </c>
      <c r="I156" s="466" t="s">
        <v>6</v>
      </c>
      <c r="J156" s="458"/>
      <c r="K156" s="472"/>
    </row>
    <row r="158" spans="2:11" ht="15.75" x14ac:dyDescent="0.25">
      <c r="B158" s="529" t="s">
        <v>339</v>
      </c>
      <c r="C158" s="529"/>
      <c r="D158" s="529"/>
      <c r="E158" s="529"/>
      <c r="F158" s="7"/>
      <c r="G158" s="461"/>
    </row>
    <row r="159" spans="2:11" ht="13.5" thickBot="1" x14ac:dyDescent="0.25">
      <c r="F159" s="63"/>
      <c r="G159" s="463"/>
      <c r="I159" s="469" t="s">
        <v>19</v>
      </c>
    </row>
    <row r="160" spans="2:11" ht="13.5" thickBot="1" x14ac:dyDescent="0.25">
      <c r="B160" s="506" t="s">
        <v>0</v>
      </c>
      <c r="C160" s="501" t="s">
        <v>1</v>
      </c>
      <c r="D160" s="501" t="s">
        <v>22</v>
      </c>
      <c r="E160" s="502" t="s">
        <v>2</v>
      </c>
      <c r="F160" s="393"/>
      <c r="G160" s="464"/>
      <c r="H160" s="453" t="s">
        <v>5</v>
      </c>
      <c r="I160" s="458">
        <f>+SUM(E161:E178)</f>
        <v>150286.55088707822</v>
      </c>
      <c r="K160" s="473">
        <f>+I160/$I$162</f>
        <v>0.55906278524604025</v>
      </c>
    </row>
    <row r="161" spans="2:11" x14ac:dyDescent="0.2">
      <c r="B161" s="397">
        <v>1</v>
      </c>
      <c r="C161" s="5" t="s">
        <v>331</v>
      </c>
      <c r="D161" s="23" t="s">
        <v>199</v>
      </c>
      <c r="E161" s="429">
        <v>4045.5850976420002</v>
      </c>
      <c r="F161" s="394"/>
      <c r="G161" s="465"/>
      <c r="H161" s="453" t="s">
        <v>6</v>
      </c>
      <c r="I161" s="458">
        <f>+SUM(E179:E183)</f>
        <v>118532.18441997317</v>
      </c>
      <c r="K161" s="473">
        <f>+I161/$I$162</f>
        <v>0.44093721475395969</v>
      </c>
    </row>
    <row r="162" spans="2:11" x14ac:dyDescent="0.2">
      <c r="B162" s="397">
        <v>2</v>
      </c>
      <c r="C162" s="78" t="s">
        <v>279</v>
      </c>
      <c r="D162" s="24" t="s">
        <v>199</v>
      </c>
      <c r="E162" s="429">
        <v>27869.586228200445</v>
      </c>
      <c r="F162" s="125"/>
      <c r="G162" s="468"/>
      <c r="I162" s="458">
        <f>+I160+I161</f>
        <v>268818.73530705139</v>
      </c>
    </row>
    <row r="163" spans="2:11" x14ac:dyDescent="0.2">
      <c r="B163" s="397">
        <v>3</v>
      </c>
      <c r="C163" s="5" t="s">
        <v>280</v>
      </c>
      <c r="D163" s="24" t="s">
        <v>199</v>
      </c>
      <c r="E163" s="429">
        <v>4195.4215827398521</v>
      </c>
      <c r="F163" s="125"/>
      <c r="G163" s="468"/>
    </row>
    <row r="164" spans="2:11" x14ac:dyDescent="0.2">
      <c r="B164" s="397">
        <v>4</v>
      </c>
      <c r="C164" s="5" t="s">
        <v>281</v>
      </c>
      <c r="D164" s="24" t="s">
        <v>199</v>
      </c>
      <c r="E164" s="429">
        <v>16661.817142881126</v>
      </c>
      <c r="F164" s="125"/>
      <c r="G164" s="468"/>
    </row>
    <row r="165" spans="2:11" x14ac:dyDescent="0.2">
      <c r="B165" s="397">
        <v>5</v>
      </c>
      <c r="C165" s="5" t="s">
        <v>282</v>
      </c>
      <c r="D165" s="24" t="s">
        <v>199</v>
      </c>
      <c r="E165" s="429">
        <v>7102.2493936381779</v>
      </c>
      <c r="F165" s="125"/>
      <c r="G165" s="468"/>
    </row>
    <row r="166" spans="2:11" x14ac:dyDescent="0.2">
      <c r="B166" s="397">
        <v>6</v>
      </c>
      <c r="C166" s="5" t="s">
        <v>283</v>
      </c>
      <c r="D166" s="24" t="s">
        <v>199</v>
      </c>
      <c r="E166" s="429">
        <v>7312.0204727751707</v>
      </c>
      <c r="F166" s="125"/>
      <c r="G166" s="468"/>
    </row>
    <row r="167" spans="2:11" x14ac:dyDescent="0.2">
      <c r="B167" s="397">
        <v>7</v>
      </c>
      <c r="C167" s="5" t="s">
        <v>284</v>
      </c>
      <c r="D167" s="24" t="s">
        <v>199</v>
      </c>
      <c r="E167" s="429">
        <v>25562.104357693526</v>
      </c>
      <c r="F167" s="125"/>
      <c r="G167" s="468"/>
    </row>
    <row r="168" spans="2:11" x14ac:dyDescent="0.2">
      <c r="B168" s="397">
        <v>8</v>
      </c>
      <c r="C168" s="5" t="s">
        <v>285</v>
      </c>
      <c r="D168" s="24" t="s">
        <v>199</v>
      </c>
      <c r="E168" s="429">
        <v>15073.550400843897</v>
      </c>
      <c r="F168" s="125"/>
      <c r="G168" s="468"/>
    </row>
    <row r="169" spans="2:11" x14ac:dyDescent="0.2">
      <c r="B169" s="397">
        <v>9</v>
      </c>
      <c r="C169" s="5" t="s">
        <v>286</v>
      </c>
      <c r="D169" s="24" t="s">
        <v>199</v>
      </c>
      <c r="E169" s="429">
        <v>10158.913689634355</v>
      </c>
      <c r="F169" s="125"/>
      <c r="G169" s="468"/>
    </row>
    <row r="170" spans="2:11" x14ac:dyDescent="0.2">
      <c r="B170" s="397">
        <v>10</v>
      </c>
      <c r="C170" s="5" t="s">
        <v>287</v>
      </c>
      <c r="D170" s="24" t="s">
        <v>199</v>
      </c>
      <c r="E170" s="429">
        <v>9499.6331552038082</v>
      </c>
      <c r="F170" s="125"/>
      <c r="G170" s="468"/>
    </row>
    <row r="171" spans="2:11" x14ac:dyDescent="0.2">
      <c r="B171" s="397">
        <v>11</v>
      </c>
      <c r="C171" s="5" t="s">
        <v>221</v>
      </c>
      <c r="D171" s="23" t="s">
        <v>198</v>
      </c>
      <c r="E171" s="429">
        <v>0</v>
      </c>
      <c r="F171" s="125"/>
      <c r="G171" s="468"/>
    </row>
    <row r="172" spans="2:11" x14ac:dyDescent="0.2">
      <c r="B172" s="397">
        <v>12</v>
      </c>
      <c r="C172" s="5" t="s">
        <v>289</v>
      </c>
      <c r="D172" s="24" t="s">
        <v>199</v>
      </c>
      <c r="E172" s="429">
        <v>0</v>
      </c>
      <c r="F172" s="125"/>
      <c r="G172" s="468"/>
    </row>
    <row r="173" spans="2:11" x14ac:dyDescent="0.2">
      <c r="B173" s="397">
        <v>13</v>
      </c>
      <c r="C173" s="5" t="s">
        <v>290</v>
      </c>
      <c r="D173" s="23" t="s">
        <v>198</v>
      </c>
      <c r="E173" s="429">
        <v>30.523630952380952</v>
      </c>
      <c r="F173" s="125"/>
      <c r="G173" s="468"/>
    </row>
    <row r="174" spans="2:11" x14ac:dyDescent="0.2">
      <c r="B174" s="397">
        <v>14</v>
      </c>
      <c r="C174" s="78" t="s">
        <v>291</v>
      </c>
      <c r="D174" s="23" t="s">
        <v>198</v>
      </c>
      <c r="E174" s="429">
        <v>0</v>
      </c>
      <c r="F174" s="125"/>
      <c r="G174" s="468"/>
    </row>
    <row r="175" spans="2:11" x14ac:dyDescent="0.2">
      <c r="B175" s="397">
        <v>15</v>
      </c>
      <c r="C175" s="5" t="s">
        <v>292</v>
      </c>
      <c r="D175" s="24" t="s">
        <v>199</v>
      </c>
      <c r="E175" s="429">
        <v>0</v>
      </c>
      <c r="F175" s="125"/>
      <c r="G175" s="468"/>
    </row>
    <row r="176" spans="2:11" x14ac:dyDescent="0.2">
      <c r="B176" s="397">
        <v>16</v>
      </c>
      <c r="C176" s="5" t="s">
        <v>293</v>
      </c>
      <c r="D176" s="24" t="s">
        <v>199</v>
      </c>
      <c r="E176" s="429">
        <v>0</v>
      </c>
      <c r="F176" s="125"/>
      <c r="G176" s="468"/>
    </row>
    <row r="177" spans="2:11" x14ac:dyDescent="0.2">
      <c r="B177" s="397">
        <v>17</v>
      </c>
      <c r="C177" s="5" t="s">
        <v>240</v>
      </c>
      <c r="D177" s="24" t="s">
        <v>199</v>
      </c>
      <c r="E177" s="429">
        <v>0</v>
      </c>
      <c r="F177" s="125"/>
      <c r="G177" s="468"/>
    </row>
    <row r="178" spans="2:11" x14ac:dyDescent="0.2">
      <c r="B178" s="397">
        <v>18</v>
      </c>
      <c r="C178" s="5" t="s">
        <v>288</v>
      </c>
      <c r="D178" s="23" t="s">
        <v>199</v>
      </c>
      <c r="E178" s="429">
        <v>22775.14573487348</v>
      </c>
      <c r="F178" s="125"/>
      <c r="G178" s="468"/>
      <c r="K178" s="474"/>
    </row>
    <row r="179" spans="2:11" x14ac:dyDescent="0.2">
      <c r="B179" s="397">
        <v>19</v>
      </c>
      <c r="C179" s="5" t="s">
        <v>273</v>
      </c>
      <c r="D179" s="23" t="s">
        <v>198</v>
      </c>
      <c r="E179" s="429">
        <v>0</v>
      </c>
      <c r="F179" s="125"/>
      <c r="G179" s="468"/>
    </row>
    <row r="180" spans="2:11" x14ac:dyDescent="0.2">
      <c r="B180" s="397">
        <v>20</v>
      </c>
      <c r="C180" s="5" t="s">
        <v>274</v>
      </c>
      <c r="D180" s="23" t="s">
        <v>198</v>
      </c>
      <c r="E180" s="429">
        <v>4725.3164199731709</v>
      </c>
      <c r="F180" s="125"/>
      <c r="G180" s="468"/>
      <c r="K180" s="474"/>
    </row>
    <row r="181" spans="2:11" x14ac:dyDescent="0.2">
      <c r="B181" s="397">
        <v>21</v>
      </c>
      <c r="C181" s="5" t="s">
        <v>275</v>
      </c>
      <c r="D181" s="23" t="s">
        <v>198</v>
      </c>
      <c r="E181" s="429">
        <v>0</v>
      </c>
      <c r="F181" s="125"/>
      <c r="G181" s="468"/>
    </row>
    <row r="182" spans="2:11" x14ac:dyDescent="0.2">
      <c r="B182" s="397">
        <v>22</v>
      </c>
      <c r="C182" s="5" t="s">
        <v>276</v>
      </c>
      <c r="D182" s="23" t="s">
        <v>198</v>
      </c>
      <c r="E182" s="429">
        <v>113504.8</v>
      </c>
      <c r="F182" s="125"/>
      <c r="G182" s="468"/>
    </row>
    <row r="183" spans="2:11" x14ac:dyDescent="0.2">
      <c r="B183" s="397">
        <v>23</v>
      </c>
      <c r="C183" s="5" t="s">
        <v>277</v>
      </c>
      <c r="D183" s="23" t="s">
        <v>198</v>
      </c>
      <c r="E183" s="429">
        <v>302.06799999999998</v>
      </c>
      <c r="F183" s="125"/>
      <c r="G183" s="468"/>
    </row>
    <row r="184" spans="2:11" ht="13.5" thickBot="1" x14ac:dyDescent="0.25">
      <c r="B184" s="397"/>
      <c r="C184" s="5"/>
      <c r="D184" s="23"/>
      <c r="E184" s="429"/>
      <c r="F184" s="125"/>
      <c r="G184" s="468"/>
    </row>
    <row r="185" spans="2:11" ht="15.75" thickBot="1" x14ac:dyDescent="0.3">
      <c r="B185" s="543" t="s">
        <v>2</v>
      </c>
      <c r="C185" s="544"/>
      <c r="D185" s="545"/>
      <c r="E185" s="433">
        <f>SUM(E161:E184)</f>
        <v>268818.73530705145</v>
      </c>
      <c r="F185" s="125"/>
      <c r="G185" s="468"/>
    </row>
    <row r="186" spans="2:11" x14ac:dyDescent="0.2">
      <c r="B186" s="412"/>
    </row>
    <row r="187" spans="2:11" x14ac:dyDescent="0.2">
      <c r="E187" s="39"/>
      <c r="F187" s="39"/>
    </row>
  </sheetData>
  <mergeCells count="6">
    <mergeCell ref="B185:D185"/>
    <mergeCell ref="B3:E3"/>
    <mergeCell ref="B155:D155"/>
    <mergeCell ref="B136:E136"/>
    <mergeCell ref="B105:D105"/>
    <mergeCell ref="B158:E158"/>
  </mergeCells>
  <phoneticPr fontId="0" type="noConversion"/>
  <pageMargins left="0.78740157480314965" right="0.59055118110236227" top="0.78740157480314965" bottom="0.59055118110236227" header="0" footer="0"/>
  <pageSetup paperSize="9" scale="61" orientation="portrait" r:id="rId1"/>
  <headerFooter alignWithMargins="0"/>
  <rowBreaks count="2" manualBreakCount="2">
    <brk id="67" max="5" man="1"/>
    <brk id="133" max="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K130"/>
  <sheetViews>
    <sheetView showGridLines="0" view="pageBreakPreview" topLeftCell="A97" zoomScale="85" zoomScaleNormal="115" zoomScaleSheetLayoutView="85" workbookViewId="0">
      <selection activeCell="D141" sqref="D141"/>
    </sheetView>
  </sheetViews>
  <sheetFormatPr baseColWidth="10" defaultColWidth="11.42578125" defaultRowHeight="14.25" x14ac:dyDescent="0.2"/>
  <cols>
    <col min="1" max="1" width="3.28515625" style="120" bestFit="1" customWidth="1"/>
    <col min="2" max="2" width="66.5703125" style="120" customWidth="1"/>
    <col min="3" max="3" width="25.42578125" style="121" bestFit="1" customWidth="1"/>
    <col min="4" max="4" width="28.85546875" style="121" bestFit="1" customWidth="1"/>
    <col min="5" max="5" width="16.5703125" style="122" bestFit="1" customWidth="1"/>
    <col min="6" max="6" width="3.140625" style="120" customWidth="1"/>
    <col min="7" max="7" width="11.42578125" style="120"/>
    <col min="8" max="8" width="13.28515625" style="120" bestFit="1" customWidth="1"/>
    <col min="9" max="9" width="14.140625" style="120" customWidth="1"/>
    <col min="10" max="16384" width="11.42578125" style="120"/>
  </cols>
  <sheetData>
    <row r="1" spans="1:11" x14ac:dyDescent="0.2">
      <c r="A1"/>
      <c r="B1"/>
      <c r="C1" s="57"/>
      <c r="D1" s="57"/>
      <c r="E1" s="126"/>
      <c r="F1"/>
    </row>
    <row r="2" spans="1:11" ht="15" customHeight="1" x14ac:dyDescent="0.2">
      <c r="A2"/>
      <c r="B2"/>
      <c r="C2" s="57"/>
      <c r="D2" s="57"/>
      <c r="E2" s="126"/>
      <c r="F2"/>
      <c r="G2"/>
      <c r="H2"/>
      <c r="I2"/>
      <c r="J2"/>
      <c r="K2"/>
    </row>
    <row r="3" spans="1:11" ht="15" customHeight="1" x14ac:dyDescent="0.2">
      <c r="A3"/>
      <c r="B3"/>
      <c r="C3" s="57"/>
      <c r="D3" s="57"/>
      <c r="E3" s="126"/>
      <c r="F3"/>
      <c r="G3"/>
      <c r="H3"/>
      <c r="I3"/>
      <c r="J3"/>
      <c r="K3"/>
    </row>
    <row r="4" spans="1:11" ht="15" customHeight="1" x14ac:dyDescent="0.2">
      <c r="A4"/>
      <c r="B4"/>
      <c r="C4" s="57"/>
      <c r="D4" s="57"/>
      <c r="E4" s="126"/>
      <c r="F4"/>
      <c r="G4"/>
      <c r="H4" s="134" t="s">
        <v>139</v>
      </c>
      <c r="I4"/>
      <c r="J4"/>
      <c r="K4"/>
    </row>
    <row r="5" spans="1:11" ht="15" customHeight="1" x14ac:dyDescent="0.2">
      <c r="A5"/>
      <c r="B5"/>
      <c r="C5" s="57"/>
      <c r="D5" s="57"/>
      <c r="E5" s="126"/>
      <c r="F5"/>
      <c r="G5"/>
      <c r="H5" s="134" t="s">
        <v>140</v>
      </c>
      <c r="I5" t="s">
        <v>141</v>
      </c>
      <c r="J5"/>
      <c r="K5"/>
    </row>
    <row r="6" spans="1:11" ht="15" customHeight="1" thickBot="1" x14ac:dyDescent="0.25">
      <c r="A6"/>
      <c r="B6"/>
      <c r="C6" s="57"/>
      <c r="D6" s="57"/>
      <c r="E6" s="126"/>
      <c r="F6"/>
      <c r="G6"/>
      <c r="H6" s="134" t="s">
        <v>142</v>
      </c>
      <c r="I6" t="s">
        <v>181</v>
      </c>
      <c r="J6"/>
      <c r="K6"/>
    </row>
    <row r="7" spans="1:11" ht="15" customHeight="1" thickBot="1" x14ac:dyDescent="0.25">
      <c r="A7"/>
      <c r="B7" s="182" t="s">
        <v>49</v>
      </c>
      <c r="C7" s="183" t="s">
        <v>50</v>
      </c>
      <c r="D7" s="184" t="s">
        <v>51</v>
      </c>
      <c r="E7" s="185" t="s">
        <v>2</v>
      </c>
      <c r="F7"/>
      <c r="G7"/>
      <c r="H7" s="134" t="s">
        <v>143</v>
      </c>
      <c r="I7" t="s">
        <v>144</v>
      </c>
      <c r="J7" s="63"/>
      <c r="K7" s="63"/>
    </row>
    <row r="8" spans="1:11" ht="15" customHeight="1" x14ac:dyDescent="0.2">
      <c r="A8" s="127"/>
      <c r="B8" s="186" t="s">
        <v>40</v>
      </c>
      <c r="C8" s="187">
        <v>1086.79</v>
      </c>
      <c r="D8" s="188">
        <v>16161.29</v>
      </c>
      <c r="E8" s="189">
        <f>C8+D8</f>
        <v>17248.080000000002</v>
      </c>
      <c r="F8" s="127"/>
      <c r="G8"/>
      <c r="H8"/>
      <c r="I8"/>
      <c r="J8" s="63"/>
      <c r="K8" s="63"/>
    </row>
    <row r="9" spans="1:11" ht="15" customHeight="1" x14ac:dyDescent="0.2">
      <c r="A9" s="63"/>
      <c r="B9" s="190" t="s">
        <v>63</v>
      </c>
      <c r="C9" s="191">
        <v>1052.19</v>
      </c>
      <c r="D9" s="192">
        <v>0</v>
      </c>
      <c r="E9" s="193">
        <f>C9+D9</f>
        <v>1052.19</v>
      </c>
      <c r="F9" s="63"/>
      <c r="G9"/>
      <c r="H9"/>
      <c r="I9"/>
      <c r="J9" s="63"/>
      <c r="K9" s="63"/>
    </row>
    <row r="10" spans="1:11" ht="15" customHeight="1" x14ac:dyDescent="0.2">
      <c r="A10" s="128"/>
      <c r="B10" s="135" t="s">
        <v>64</v>
      </c>
      <c r="C10" s="136">
        <v>16134.540689655176</v>
      </c>
      <c r="D10" s="137">
        <v>1972.38</v>
      </c>
      <c r="E10" s="138">
        <f>C10+D10</f>
        <v>18106.920689655177</v>
      </c>
      <c r="F10" s="128"/>
      <c r="G10"/>
      <c r="H10"/>
      <c r="I10"/>
      <c r="J10" s="63"/>
      <c r="K10" s="63"/>
    </row>
    <row r="11" spans="1:11" ht="15" customHeight="1" x14ac:dyDescent="0.2">
      <c r="A11" s="127"/>
      <c r="B11" s="194" t="s">
        <v>65</v>
      </c>
      <c r="C11" s="195">
        <v>2706.3</v>
      </c>
      <c r="D11" s="196">
        <v>2530.1999999999998</v>
      </c>
      <c r="E11" s="197">
        <f>C11+D11</f>
        <v>5236.5</v>
      </c>
      <c r="F11" s="127"/>
      <c r="G11"/>
      <c r="H11"/>
      <c r="I11"/>
      <c r="J11" s="63"/>
      <c r="K11" s="63"/>
    </row>
    <row r="12" spans="1:11" ht="15" customHeight="1" thickBot="1" x14ac:dyDescent="0.25">
      <c r="A12" s="127"/>
      <c r="B12" s="198" t="s">
        <v>145</v>
      </c>
      <c r="C12" s="199">
        <v>1382.9</v>
      </c>
      <c r="D12" s="200">
        <v>0</v>
      </c>
      <c r="E12" s="201">
        <f>C12+D12</f>
        <v>1382.9</v>
      </c>
      <c r="F12" s="127"/>
      <c r="G12"/>
      <c r="H12"/>
      <c r="I12"/>
      <c r="J12" s="63"/>
      <c r="K12" s="63"/>
    </row>
    <row r="13" spans="1:11" ht="15" customHeight="1" thickBot="1" x14ac:dyDescent="0.25">
      <c r="A13"/>
      <c r="B13" s="202" t="s">
        <v>2</v>
      </c>
      <c r="C13" s="183">
        <f>SUM(C8:C12)</f>
        <v>22362.720689655176</v>
      </c>
      <c r="D13" s="184">
        <f>SUM(D8:D12)</f>
        <v>20663.870000000003</v>
      </c>
      <c r="E13" s="185">
        <f>SUM(E8:E12)</f>
        <v>43026.590689655182</v>
      </c>
      <c r="F13"/>
      <c r="G13" s="127"/>
      <c r="H13" s="127"/>
      <c r="I13" s="127"/>
      <c r="J13" s="128"/>
      <c r="K13" s="128"/>
    </row>
    <row r="14" spans="1:11" ht="15" customHeight="1" thickBot="1" x14ac:dyDescent="0.25">
      <c r="A14"/>
      <c r="B14" s="182" t="s">
        <v>52</v>
      </c>
      <c r="C14" s="183" t="s">
        <v>50</v>
      </c>
      <c r="D14" s="184" t="s">
        <v>51</v>
      </c>
      <c r="E14" s="203" t="s">
        <v>2</v>
      </c>
      <c r="F14"/>
      <c r="G14" s="128"/>
      <c r="H14" s="128"/>
      <c r="I14" s="128"/>
      <c r="J14" s="128"/>
      <c r="K14" s="128"/>
    </row>
    <row r="15" spans="1:11" ht="15" customHeight="1" x14ac:dyDescent="0.2">
      <c r="A15" s="128"/>
      <c r="B15" s="204" t="s">
        <v>66</v>
      </c>
      <c r="C15" s="205">
        <v>0</v>
      </c>
      <c r="D15" s="206">
        <v>0</v>
      </c>
      <c r="E15" s="207">
        <f t="shared" ref="E15:E77" si="0">C15+D15</f>
        <v>0</v>
      </c>
      <c r="F15" s="128"/>
      <c r="G15" s="263"/>
      <c r="H15" s="263" t="s">
        <v>182</v>
      </c>
      <c r="I15" s="263" t="s">
        <v>183</v>
      </c>
      <c r="J15" s="263" t="s">
        <v>2</v>
      </c>
      <c r="K15" s="263"/>
    </row>
    <row r="16" spans="1:11" ht="15" customHeight="1" x14ac:dyDescent="0.2">
      <c r="A16" s="127"/>
      <c r="B16" s="208" t="s">
        <v>27</v>
      </c>
      <c r="C16" s="209">
        <v>74625</v>
      </c>
      <c r="D16" s="210">
        <v>0</v>
      </c>
      <c r="E16" s="211">
        <f t="shared" si="0"/>
        <v>74625</v>
      </c>
      <c r="F16" s="127"/>
      <c r="G16" s="131"/>
      <c r="H16" s="264">
        <v>229220.59135058674</v>
      </c>
      <c r="I16" s="264">
        <v>2364237.365469818</v>
      </c>
      <c r="J16" s="265">
        <v>2593457.9568204046</v>
      </c>
      <c r="K16" s="263"/>
    </row>
    <row r="17" spans="1:11" ht="15" customHeight="1" x14ac:dyDescent="0.2">
      <c r="A17"/>
      <c r="B17" s="135" t="s">
        <v>109</v>
      </c>
      <c r="C17" s="136"/>
      <c r="D17" s="137"/>
      <c r="E17" s="139">
        <f t="shared" si="0"/>
        <v>0</v>
      </c>
      <c r="F17"/>
      <c r="G17" s="131"/>
      <c r="H17" s="266">
        <v>229.22059135058674</v>
      </c>
      <c r="I17" s="266">
        <v>2364.2373654698181</v>
      </c>
      <c r="J17" s="266">
        <v>2593.4579568204044</v>
      </c>
      <c r="K17" s="263"/>
    </row>
    <row r="18" spans="1:11" ht="15" customHeight="1" x14ac:dyDescent="0.2">
      <c r="A18" s="63"/>
      <c r="B18" s="135" t="s">
        <v>110</v>
      </c>
      <c r="C18" s="136">
        <v>0</v>
      </c>
      <c r="D18" s="137">
        <v>0</v>
      </c>
      <c r="E18" s="139">
        <f t="shared" si="0"/>
        <v>0</v>
      </c>
      <c r="F18" s="63"/>
      <c r="G18" s="267">
        <v>43.02659068965518</v>
      </c>
      <c r="H18" s="131"/>
      <c r="I18" s="131"/>
      <c r="J18" s="263"/>
      <c r="K18" s="263"/>
    </row>
    <row r="19" spans="1:11" ht="15" customHeight="1" x14ac:dyDescent="0.2">
      <c r="A19" s="63"/>
      <c r="B19" s="140" t="s">
        <v>67</v>
      </c>
      <c r="C19" s="141">
        <v>0</v>
      </c>
      <c r="D19" s="142">
        <v>0</v>
      </c>
      <c r="E19" s="143">
        <f t="shared" si="0"/>
        <v>0</v>
      </c>
      <c r="F19" s="63"/>
      <c r="G19" s="131"/>
      <c r="H19" s="131"/>
      <c r="I19" s="268">
        <v>0.91161584449527289</v>
      </c>
      <c r="J19" s="263"/>
      <c r="K19" s="263"/>
    </row>
    <row r="20" spans="1:11" ht="15" customHeight="1" x14ac:dyDescent="0.2">
      <c r="A20" s="63"/>
      <c r="B20" s="135" t="s">
        <v>68</v>
      </c>
      <c r="C20" s="136">
        <v>0</v>
      </c>
      <c r="D20" s="137">
        <v>0</v>
      </c>
      <c r="E20" s="139">
        <f t="shared" si="0"/>
        <v>0</v>
      </c>
      <c r="F20" s="63"/>
      <c r="G20" s="263"/>
      <c r="H20" s="263"/>
      <c r="I20" s="269"/>
      <c r="J20" s="263"/>
      <c r="K20" s="263"/>
    </row>
    <row r="21" spans="1:11" ht="15" customHeight="1" x14ac:dyDescent="0.2">
      <c r="A21" s="127"/>
      <c r="B21" s="190" t="s">
        <v>146</v>
      </c>
      <c r="C21" s="212">
        <v>210720</v>
      </c>
      <c r="D21" s="213">
        <v>0</v>
      </c>
      <c r="E21" s="214">
        <f t="shared" si="0"/>
        <v>210720</v>
      </c>
      <c r="F21" s="127"/>
      <c r="G21" s="131"/>
      <c r="H21" s="131"/>
      <c r="I21" s="269"/>
      <c r="J21" s="263"/>
      <c r="K21" s="270"/>
    </row>
    <row r="22" spans="1:11" ht="15" customHeight="1" x14ac:dyDescent="0.2">
      <c r="A22"/>
      <c r="B22" s="194" t="s">
        <v>71</v>
      </c>
      <c r="C22" s="195">
        <v>1006.4124550145832</v>
      </c>
      <c r="D22" s="196">
        <v>487.52853024246571</v>
      </c>
      <c r="E22" s="215">
        <f t="shared" si="0"/>
        <v>1493.9409852570489</v>
      </c>
      <c r="F22"/>
      <c r="G22" s="131"/>
      <c r="H22" s="271" t="s">
        <v>184</v>
      </c>
      <c r="I22" s="263"/>
      <c r="J22" s="263"/>
      <c r="K22" s="270"/>
    </row>
    <row r="23" spans="1:11" ht="15" customHeight="1" x14ac:dyDescent="0.2">
      <c r="A23" s="127"/>
      <c r="B23" s="216" t="s">
        <v>69</v>
      </c>
      <c r="C23" s="217">
        <v>3265.2000000000003</v>
      </c>
      <c r="D23" s="218">
        <v>369</v>
      </c>
      <c r="E23" s="219">
        <f t="shared" si="0"/>
        <v>3634.2000000000003</v>
      </c>
      <c r="F23" s="127"/>
      <c r="G23" s="263"/>
      <c r="H23" s="263"/>
      <c r="I23" s="263"/>
      <c r="J23" s="263"/>
      <c r="K23" s="270"/>
    </row>
    <row r="24" spans="1:11" ht="15" customHeight="1" x14ac:dyDescent="0.2">
      <c r="A24" s="128"/>
      <c r="B24" s="144" t="s">
        <v>70</v>
      </c>
      <c r="C24" s="145">
        <v>2175</v>
      </c>
      <c r="D24" s="146"/>
      <c r="E24" s="147">
        <f t="shared" si="0"/>
        <v>2175</v>
      </c>
      <c r="F24" s="128"/>
      <c r="G24" s="263"/>
      <c r="H24" s="263"/>
      <c r="I24" s="263"/>
      <c r="J24" s="263"/>
      <c r="K24" s="270"/>
    </row>
    <row r="25" spans="1:11" ht="15" customHeight="1" x14ac:dyDescent="0.2">
      <c r="A25" s="63"/>
      <c r="B25" s="208" t="s">
        <v>28</v>
      </c>
      <c r="C25" s="220">
        <v>1662</v>
      </c>
      <c r="D25" s="221">
        <v>3860.4892460000005</v>
      </c>
      <c r="E25" s="211">
        <f t="shared" si="0"/>
        <v>5522.489246000001</v>
      </c>
      <c r="F25" s="63"/>
    </row>
    <row r="26" spans="1:11" ht="15" customHeight="1" x14ac:dyDescent="0.2">
      <c r="A26" s="63"/>
      <c r="B26" s="194" t="s">
        <v>4</v>
      </c>
      <c r="C26" s="222">
        <v>43294.743620937305</v>
      </c>
      <c r="D26" s="223">
        <v>5736.6185514140789</v>
      </c>
      <c r="E26" s="215">
        <f t="shared" si="0"/>
        <v>49031.362172351386</v>
      </c>
      <c r="F26" s="63"/>
    </row>
    <row r="27" spans="1:11" ht="15" customHeight="1" x14ac:dyDescent="0.2">
      <c r="A27" s="128"/>
      <c r="B27" s="135" t="s">
        <v>108</v>
      </c>
      <c r="C27" s="148"/>
      <c r="D27" s="149"/>
      <c r="E27" s="139">
        <f t="shared" si="0"/>
        <v>0</v>
      </c>
      <c r="F27" s="128"/>
    </row>
    <row r="28" spans="1:11" ht="15" customHeight="1" x14ac:dyDescent="0.2">
      <c r="A28" s="63"/>
      <c r="B28" s="135" t="s">
        <v>72</v>
      </c>
      <c r="C28" s="148"/>
      <c r="D28" s="149"/>
      <c r="E28" s="139">
        <f t="shared" si="0"/>
        <v>0</v>
      </c>
      <c r="F28" s="63"/>
    </row>
    <row r="29" spans="1:11" ht="15" customHeight="1" x14ac:dyDescent="0.2">
      <c r="A29"/>
      <c r="B29" s="224" t="s">
        <v>147</v>
      </c>
      <c r="C29" s="225">
        <v>2440</v>
      </c>
      <c r="D29" s="226"/>
      <c r="E29" s="227">
        <f t="shared" si="0"/>
        <v>2440</v>
      </c>
      <c r="F29"/>
    </row>
    <row r="30" spans="1:11" ht="15" customHeight="1" x14ac:dyDescent="0.2">
      <c r="A30" s="63"/>
      <c r="B30" s="190" t="s">
        <v>137</v>
      </c>
      <c r="C30" s="228">
        <v>5738.0362999999998</v>
      </c>
      <c r="D30" s="229">
        <v>30.937000000000001</v>
      </c>
      <c r="E30" s="214">
        <f t="shared" si="0"/>
        <v>5768.9732999999997</v>
      </c>
      <c r="F30" s="63"/>
    </row>
    <row r="31" spans="1:11" ht="15" customHeight="1" x14ac:dyDescent="0.2">
      <c r="A31"/>
      <c r="B31" s="135" t="s">
        <v>29</v>
      </c>
      <c r="C31" s="150"/>
      <c r="D31" s="151"/>
      <c r="E31" s="139">
        <f t="shared" si="0"/>
        <v>0</v>
      </c>
      <c r="F31"/>
    </row>
    <row r="32" spans="1:11" ht="15" customHeight="1" x14ac:dyDescent="0.2">
      <c r="A32"/>
      <c r="B32" s="135" t="s">
        <v>148</v>
      </c>
      <c r="C32" s="150">
        <v>30884</v>
      </c>
      <c r="D32" s="151"/>
      <c r="E32" s="139">
        <f t="shared" si="0"/>
        <v>30884</v>
      </c>
      <c r="F32"/>
    </row>
    <row r="33" spans="1:6" ht="15" customHeight="1" x14ac:dyDescent="0.2">
      <c r="A33"/>
      <c r="B33" s="224" t="s">
        <v>149</v>
      </c>
      <c r="C33" s="225">
        <v>1763.9999999999998</v>
      </c>
      <c r="D33" s="226"/>
      <c r="E33" s="227">
        <f t="shared" si="0"/>
        <v>1763.9999999999998</v>
      </c>
      <c r="F33"/>
    </row>
    <row r="34" spans="1:6" ht="15" customHeight="1" x14ac:dyDescent="0.2">
      <c r="A34" s="127"/>
      <c r="B34" s="230" t="s">
        <v>150</v>
      </c>
      <c r="C34" s="231">
        <f>23.2*1000*0.12</f>
        <v>2784</v>
      </c>
      <c r="D34" s="232"/>
      <c r="E34" s="233">
        <f t="shared" si="0"/>
        <v>2784</v>
      </c>
      <c r="F34" s="127"/>
    </row>
    <row r="35" spans="1:6" ht="15" customHeight="1" x14ac:dyDescent="0.2">
      <c r="A35"/>
      <c r="B35" s="135" t="s">
        <v>151</v>
      </c>
      <c r="C35" s="150"/>
      <c r="D35" s="151"/>
      <c r="E35" s="139">
        <f t="shared" si="0"/>
        <v>0</v>
      </c>
      <c r="F35"/>
    </row>
    <row r="36" spans="1:6" ht="15" customHeight="1" x14ac:dyDescent="0.2">
      <c r="A36" s="63"/>
      <c r="B36" s="224" t="s">
        <v>152</v>
      </c>
      <c r="C36" s="234">
        <v>5400</v>
      </c>
      <c r="D36" s="235"/>
      <c r="E36" s="236">
        <f t="shared" si="0"/>
        <v>5400</v>
      </c>
      <c r="F36" s="63"/>
    </row>
    <row r="37" spans="1:6" ht="15" customHeight="1" x14ac:dyDescent="0.2">
      <c r="A37" s="128"/>
      <c r="B37" s="190" t="s">
        <v>153</v>
      </c>
      <c r="C37" s="191">
        <v>168899.99999999997</v>
      </c>
      <c r="D37" s="192">
        <v>0</v>
      </c>
      <c r="E37" s="214">
        <f t="shared" si="0"/>
        <v>168899.99999999997</v>
      </c>
      <c r="F37" s="128"/>
    </row>
    <row r="38" spans="1:6" ht="15" customHeight="1" x14ac:dyDescent="0.2">
      <c r="A38" s="127"/>
      <c r="B38" s="135" t="s">
        <v>30</v>
      </c>
      <c r="C38" s="136"/>
      <c r="D38" s="137"/>
      <c r="E38" s="139">
        <f t="shared" si="0"/>
        <v>0</v>
      </c>
      <c r="F38" s="127"/>
    </row>
    <row r="39" spans="1:6" ht="15" customHeight="1" x14ac:dyDescent="0.2">
      <c r="A39" s="63"/>
      <c r="B39" s="224" t="s">
        <v>154</v>
      </c>
      <c r="C39" s="234">
        <v>960</v>
      </c>
      <c r="D39" s="235"/>
      <c r="E39" s="236">
        <f t="shared" si="0"/>
        <v>960</v>
      </c>
      <c r="F39" s="63"/>
    </row>
    <row r="40" spans="1:6" ht="15" customHeight="1" x14ac:dyDescent="0.2">
      <c r="A40" s="127"/>
      <c r="B40" s="194" t="s">
        <v>74</v>
      </c>
      <c r="C40" s="195">
        <v>30816.141208340399</v>
      </c>
      <c r="D40" s="196">
        <v>727.08585579740338</v>
      </c>
      <c r="E40" s="215">
        <f t="shared" si="0"/>
        <v>31543.227064137802</v>
      </c>
      <c r="F40" s="127"/>
    </row>
    <row r="41" spans="1:6" ht="15" customHeight="1" x14ac:dyDescent="0.2">
      <c r="A41" s="129"/>
      <c r="B41" s="135" t="s">
        <v>31</v>
      </c>
      <c r="C41" s="136">
        <v>19782.859999999997</v>
      </c>
      <c r="D41" s="137">
        <v>209.10000000000002</v>
      </c>
      <c r="E41" s="139">
        <f t="shared" si="0"/>
        <v>19991.959999999995</v>
      </c>
      <c r="F41" s="129"/>
    </row>
    <row r="42" spans="1:6" ht="15" customHeight="1" x14ac:dyDescent="0.2">
      <c r="A42" s="128"/>
      <c r="B42" s="135" t="s">
        <v>129</v>
      </c>
      <c r="C42" s="136"/>
      <c r="D42" s="137"/>
      <c r="E42" s="139">
        <f t="shared" si="0"/>
        <v>0</v>
      </c>
      <c r="F42" s="128"/>
    </row>
    <row r="43" spans="1:6" ht="15" customHeight="1" x14ac:dyDescent="0.2">
      <c r="A43" s="63"/>
      <c r="B43" s="194" t="s">
        <v>75</v>
      </c>
      <c r="C43" s="195">
        <v>310984.91501</v>
      </c>
      <c r="D43" s="196">
        <v>28262.924159999991</v>
      </c>
      <c r="E43" s="215">
        <f t="shared" si="0"/>
        <v>339247.83916999999</v>
      </c>
      <c r="F43" s="63"/>
    </row>
    <row r="44" spans="1:6" ht="15" customHeight="1" x14ac:dyDescent="0.2">
      <c r="A44"/>
      <c r="B44" s="216" t="s">
        <v>138</v>
      </c>
      <c r="C44" s="217">
        <v>0</v>
      </c>
      <c r="D44" s="218">
        <v>0</v>
      </c>
      <c r="E44" s="219">
        <f t="shared" si="0"/>
        <v>0</v>
      </c>
      <c r="F44"/>
    </row>
    <row r="45" spans="1:6" ht="15" customHeight="1" x14ac:dyDescent="0.2">
      <c r="A45"/>
      <c r="B45" s="237" t="s">
        <v>32</v>
      </c>
      <c r="C45" s="238">
        <v>2415</v>
      </c>
      <c r="D45" s="239">
        <v>0</v>
      </c>
      <c r="E45" s="240">
        <f t="shared" si="0"/>
        <v>2415</v>
      </c>
      <c r="F45"/>
    </row>
    <row r="46" spans="1:6" ht="15" customHeight="1" x14ac:dyDescent="0.2">
      <c r="A46"/>
      <c r="B46" s="224" t="s">
        <v>155</v>
      </c>
      <c r="C46" s="234">
        <v>1719</v>
      </c>
      <c r="D46" s="235"/>
      <c r="E46" s="139">
        <f t="shared" si="0"/>
        <v>1719</v>
      </c>
      <c r="F46"/>
    </row>
    <row r="47" spans="1:6" ht="15" customHeight="1" x14ac:dyDescent="0.2">
      <c r="A47" s="128"/>
      <c r="B47" s="230" t="s">
        <v>156</v>
      </c>
      <c r="C47" s="241">
        <v>1545</v>
      </c>
      <c r="D47" s="242"/>
      <c r="E47" s="233">
        <f t="shared" si="0"/>
        <v>1545</v>
      </c>
      <c r="F47" s="128"/>
    </row>
    <row r="48" spans="1:6" ht="15" customHeight="1" x14ac:dyDescent="0.2">
      <c r="A48" s="63"/>
      <c r="B48" s="230" t="s">
        <v>157</v>
      </c>
      <c r="C48" s="241">
        <v>9025</v>
      </c>
      <c r="D48" s="242"/>
      <c r="E48" s="233">
        <f t="shared" si="0"/>
        <v>9025</v>
      </c>
      <c r="F48" s="63"/>
    </row>
    <row r="49" spans="1:9" ht="15" customHeight="1" x14ac:dyDescent="0.2">
      <c r="A49" s="128"/>
      <c r="B49" s="144" t="s">
        <v>106</v>
      </c>
      <c r="C49" s="145"/>
      <c r="D49" s="146"/>
      <c r="E49" s="147">
        <f t="shared" si="0"/>
        <v>0</v>
      </c>
      <c r="F49" s="128"/>
    </row>
    <row r="50" spans="1:9" ht="15" customHeight="1" x14ac:dyDescent="0.2">
      <c r="A50" s="63"/>
      <c r="B50" s="144" t="s">
        <v>158</v>
      </c>
      <c r="C50" s="145">
        <v>0</v>
      </c>
      <c r="D50" s="146">
        <v>0</v>
      </c>
      <c r="E50" s="147">
        <f t="shared" si="0"/>
        <v>0</v>
      </c>
      <c r="F50" s="63"/>
    </row>
    <row r="51" spans="1:9" ht="15" customHeight="1" x14ac:dyDescent="0.2">
      <c r="A51" s="63"/>
      <c r="B51" s="237" t="s">
        <v>159</v>
      </c>
      <c r="C51" s="238">
        <v>4255</v>
      </c>
      <c r="D51" s="239"/>
      <c r="E51" s="240">
        <f t="shared" si="0"/>
        <v>4255</v>
      </c>
      <c r="F51" s="63"/>
      <c r="H51" s="124"/>
      <c r="I51" s="124"/>
    </row>
    <row r="52" spans="1:9" ht="15" customHeight="1" x14ac:dyDescent="0.2">
      <c r="A52" s="129"/>
      <c r="B52" s="243" t="s">
        <v>130</v>
      </c>
      <c r="C52" s="244">
        <v>0</v>
      </c>
      <c r="D52" s="245">
        <v>0</v>
      </c>
      <c r="E52" s="246">
        <f t="shared" si="0"/>
        <v>0</v>
      </c>
      <c r="F52" s="130"/>
      <c r="H52" s="123"/>
      <c r="I52" s="124"/>
    </row>
    <row r="53" spans="1:9" ht="15" customHeight="1" x14ac:dyDescent="0.2">
      <c r="A53" s="63"/>
      <c r="B53" s="243" t="s">
        <v>131</v>
      </c>
      <c r="C53" s="244">
        <v>0</v>
      </c>
      <c r="D53" s="245">
        <v>0</v>
      </c>
      <c r="E53" s="246">
        <f t="shared" si="0"/>
        <v>0</v>
      </c>
      <c r="F53" s="63"/>
      <c r="H53" s="124"/>
      <c r="I53" s="124"/>
    </row>
    <row r="54" spans="1:9" ht="15" customHeight="1" x14ac:dyDescent="0.2">
      <c r="A54" s="63"/>
      <c r="B54" s="243" t="s">
        <v>107</v>
      </c>
      <c r="C54" s="244">
        <v>0</v>
      </c>
      <c r="D54" s="245">
        <v>0</v>
      </c>
      <c r="E54" s="246">
        <f t="shared" si="0"/>
        <v>0</v>
      </c>
      <c r="F54" s="63"/>
      <c r="H54" s="125"/>
      <c r="I54" s="124"/>
    </row>
    <row r="55" spans="1:9" ht="15" customHeight="1" x14ac:dyDescent="0.2">
      <c r="A55" s="63"/>
      <c r="B55" s="230" t="s">
        <v>160</v>
      </c>
      <c r="C55" s="241">
        <v>1020</v>
      </c>
      <c r="D55" s="242"/>
      <c r="E55" s="233">
        <f t="shared" si="0"/>
        <v>1020</v>
      </c>
      <c r="F55" s="63"/>
      <c r="H55" s="124"/>
      <c r="I55" s="124"/>
    </row>
    <row r="56" spans="1:9" ht="15" customHeight="1" x14ac:dyDescent="0.2">
      <c r="A56" s="128"/>
      <c r="B56" s="230" t="s">
        <v>161</v>
      </c>
      <c r="C56" s="241">
        <v>50000</v>
      </c>
      <c r="D56" s="242"/>
      <c r="E56" s="233">
        <f t="shared" si="0"/>
        <v>50000</v>
      </c>
      <c r="F56" s="128"/>
      <c r="H56" s="123"/>
      <c r="I56" s="124"/>
    </row>
    <row r="57" spans="1:9" ht="15" customHeight="1" x14ac:dyDescent="0.2">
      <c r="A57" s="128"/>
      <c r="B57" s="144" t="s">
        <v>76</v>
      </c>
      <c r="C57" s="145">
        <v>0</v>
      </c>
      <c r="D57" s="146">
        <v>0</v>
      </c>
      <c r="E57" s="147">
        <f t="shared" si="0"/>
        <v>0</v>
      </c>
      <c r="F57" s="128"/>
      <c r="H57" s="124"/>
      <c r="I57" s="124"/>
    </row>
    <row r="58" spans="1:9" ht="15" customHeight="1" x14ac:dyDescent="0.2">
      <c r="A58" s="63"/>
      <c r="B58" s="144" t="s">
        <v>162</v>
      </c>
      <c r="C58" s="145"/>
      <c r="D58" s="146"/>
      <c r="E58" s="147">
        <f t="shared" si="0"/>
        <v>0</v>
      </c>
      <c r="F58" s="63"/>
      <c r="H58" s="124"/>
      <c r="I58" s="124"/>
    </row>
    <row r="59" spans="1:9" ht="15" customHeight="1" x14ac:dyDescent="0.2">
      <c r="A59" s="63"/>
      <c r="B59" s="230" t="s">
        <v>163</v>
      </c>
      <c r="C59" s="241">
        <v>2760</v>
      </c>
      <c r="D59" s="242"/>
      <c r="E59" s="233">
        <f t="shared" si="0"/>
        <v>2760</v>
      </c>
      <c r="F59" s="63"/>
      <c r="H59" s="124"/>
      <c r="I59" s="124"/>
    </row>
    <row r="60" spans="1:9" ht="15" customHeight="1" x14ac:dyDescent="0.2">
      <c r="A60" s="63"/>
      <c r="B60" s="230" t="s">
        <v>164</v>
      </c>
      <c r="C60" s="231">
        <v>824.4</v>
      </c>
      <c r="D60" s="232"/>
      <c r="E60" s="233">
        <f t="shared" si="0"/>
        <v>824.4</v>
      </c>
      <c r="F60" s="63"/>
    </row>
    <row r="61" spans="1:9" ht="15" customHeight="1" x14ac:dyDescent="0.2">
      <c r="A61" s="128"/>
      <c r="B61" s="135" t="s">
        <v>33</v>
      </c>
      <c r="C61" s="148">
        <v>1790</v>
      </c>
      <c r="D61" s="149">
        <v>474.227443609023</v>
      </c>
      <c r="E61" s="139">
        <f t="shared" si="0"/>
        <v>2264.2274436090229</v>
      </c>
      <c r="F61" s="128"/>
    </row>
    <row r="62" spans="1:9" ht="15" customHeight="1" x14ac:dyDescent="0.2">
      <c r="A62"/>
      <c r="B62" s="247" t="s">
        <v>165</v>
      </c>
      <c r="C62" s="248">
        <v>42621.814744571449</v>
      </c>
      <c r="D62" s="249">
        <v>2273.6524741771418</v>
      </c>
      <c r="E62" s="240">
        <f t="shared" si="0"/>
        <v>44895.467218748592</v>
      </c>
      <c r="F62"/>
    </row>
    <row r="63" spans="1:9" ht="15" customHeight="1" x14ac:dyDescent="0.2">
      <c r="A63"/>
      <c r="B63" s="216" t="s">
        <v>166</v>
      </c>
      <c r="C63" s="250">
        <v>0</v>
      </c>
      <c r="D63" s="251">
        <v>0</v>
      </c>
      <c r="E63" s="211">
        <f t="shared" si="0"/>
        <v>0</v>
      </c>
      <c r="F63"/>
    </row>
    <row r="64" spans="1:9" ht="15" customHeight="1" x14ac:dyDescent="0.2">
      <c r="A64" s="63"/>
      <c r="B64" s="216" t="s">
        <v>167</v>
      </c>
      <c r="C64" s="250">
        <v>158338.5</v>
      </c>
      <c r="D64" s="251">
        <v>0</v>
      </c>
      <c r="E64" s="211">
        <f t="shared" si="0"/>
        <v>158338.5</v>
      </c>
      <c r="F64" s="63"/>
    </row>
    <row r="65" spans="1:6" ht="15" customHeight="1" x14ac:dyDescent="0.2">
      <c r="A65"/>
      <c r="B65" s="140" t="s">
        <v>77</v>
      </c>
      <c r="C65" s="152"/>
      <c r="D65" s="153"/>
      <c r="E65" s="143">
        <f t="shared" si="0"/>
        <v>0</v>
      </c>
      <c r="F65"/>
    </row>
    <row r="66" spans="1:6" ht="15" customHeight="1" x14ac:dyDescent="0.2">
      <c r="A66" s="128"/>
      <c r="B66" s="135" t="s">
        <v>168</v>
      </c>
      <c r="C66" s="148"/>
      <c r="D66" s="149"/>
      <c r="E66" s="143">
        <f t="shared" si="0"/>
        <v>0</v>
      </c>
      <c r="F66" s="128"/>
    </row>
    <row r="67" spans="1:6" s="88" customFormat="1" ht="15" customHeight="1" x14ac:dyDescent="0.2">
      <c r="A67" s="11"/>
      <c r="B67" s="140" t="s">
        <v>132</v>
      </c>
      <c r="C67" s="152"/>
      <c r="D67" s="153"/>
      <c r="E67" s="143">
        <f t="shared" si="0"/>
        <v>0</v>
      </c>
      <c r="F67" s="11"/>
    </row>
    <row r="68" spans="1:6" ht="15" customHeight="1" x14ac:dyDescent="0.2">
      <c r="A68" s="63"/>
      <c r="B68" s="190" t="s">
        <v>169</v>
      </c>
      <c r="C68" s="228">
        <v>218000</v>
      </c>
      <c r="D68" s="229"/>
      <c r="E68" s="215">
        <f t="shared" si="0"/>
        <v>218000</v>
      </c>
      <c r="F68" s="63"/>
    </row>
    <row r="69" spans="1:6" ht="15" customHeight="1" x14ac:dyDescent="0.2">
      <c r="A69" s="128"/>
      <c r="B69" s="135" t="s">
        <v>78</v>
      </c>
      <c r="C69" s="148"/>
      <c r="D69" s="149"/>
      <c r="E69" s="139">
        <f t="shared" si="0"/>
        <v>0</v>
      </c>
      <c r="F69" s="128"/>
    </row>
    <row r="70" spans="1:6" ht="15" customHeight="1" x14ac:dyDescent="0.2">
      <c r="A70" s="128"/>
      <c r="B70" s="194" t="s">
        <v>79</v>
      </c>
      <c r="C70" s="222">
        <v>0</v>
      </c>
      <c r="D70" s="223">
        <v>33326</v>
      </c>
      <c r="E70" s="215">
        <f t="shared" si="0"/>
        <v>33326</v>
      </c>
      <c r="F70" s="128"/>
    </row>
    <row r="71" spans="1:6" ht="15" customHeight="1" x14ac:dyDescent="0.2">
      <c r="A71" s="127"/>
      <c r="B71" s="208" t="s">
        <v>80</v>
      </c>
      <c r="C71" s="220">
        <v>25562.697911856914</v>
      </c>
      <c r="D71" s="221">
        <v>0</v>
      </c>
      <c r="E71" s="211">
        <f t="shared" si="0"/>
        <v>25562.697911856914</v>
      </c>
      <c r="F71" s="127"/>
    </row>
    <row r="72" spans="1:6" ht="15" customHeight="1" x14ac:dyDescent="0.2">
      <c r="A72" s="63"/>
      <c r="B72" s="135" t="s">
        <v>73</v>
      </c>
      <c r="C72" s="148"/>
      <c r="D72" s="149"/>
      <c r="E72" s="139">
        <f t="shared" si="0"/>
        <v>0</v>
      </c>
      <c r="F72" s="63"/>
    </row>
    <row r="73" spans="1:6" ht="15" customHeight="1" x14ac:dyDescent="0.2">
      <c r="A73" s="128"/>
      <c r="B73" s="224" t="s">
        <v>170</v>
      </c>
      <c r="C73" s="225">
        <v>102530</v>
      </c>
      <c r="D73" s="226"/>
      <c r="E73" s="227">
        <f t="shared" si="0"/>
        <v>102530</v>
      </c>
      <c r="F73" s="128"/>
    </row>
    <row r="74" spans="1:6" ht="15" customHeight="1" x14ac:dyDescent="0.2">
      <c r="A74" s="127"/>
      <c r="B74" s="135" t="s">
        <v>81</v>
      </c>
      <c r="C74" s="148"/>
      <c r="D74" s="149"/>
      <c r="E74" s="139">
        <f t="shared" si="0"/>
        <v>0</v>
      </c>
      <c r="F74" s="127"/>
    </row>
    <row r="75" spans="1:6" ht="15" customHeight="1" x14ac:dyDescent="0.2">
      <c r="A75"/>
      <c r="B75" s="140" t="s">
        <v>105</v>
      </c>
      <c r="C75" s="152">
        <v>115163</v>
      </c>
      <c r="D75" s="153">
        <v>0</v>
      </c>
      <c r="E75" s="143">
        <f t="shared" si="0"/>
        <v>115163</v>
      </c>
      <c r="F75"/>
    </row>
    <row r="76" spans="1:6" ht="15" customHeight="1" x14ac:dyDescent="0.2">
      <c r="A76"/>
      <c r="B76" s="216" t="s">
        <v>34</v>
      </c>
      <c r="C76" s="250">
        <v>0</v>
      </c>
      <c r="D76" s="251">
        <v>333.62</v>
      </c>
      <c r="E76" s="219">
        <f t="shared" si="0"/>
        <v>333.62</v>
      </c>
      <c r="F76"/>
    </row>
    <row r="77" spans="1:6" ht="15" customHeight="1" thickBot="1" x14ac:dyDescent="0.25">
      <c r="A77"/>
      <c r="B77" s="154" t="s">
        <v>171</v>
      </c>
      <c r="C77" s="148"/>
      <c r="D77" s="149"/>
      <c r="E77" s="155">
        <f t="shared" si="0"/>
        <v>0</v>
      </c>
      <c r="F77"/>
    </row>
    <row r="78" spans="1:6" ht="15" customHeight="1" thickBot="1" x14ac:dyDescent="0.25">
      <c r="A78" s="127"/>
      <c r="B78" s="202" t="s">
        <v>2</v>
      </c>
      <c r="C78" s="183">
        <f>SUM(C15:C77)</f>
        <v>1654771.7212507206</v>
      </c>
      <c r="D78" s="184">
        <f>SUM(D15:D77)</f>
        <v>76091.183261240105</v>
      </c>
      <c r="E78" s="203">
        <f>SUM(E15:E77)</f>
        <v>1730862.9045119609</v>
      </c>
      <c r="F78" s="127"/>
    </row>
    <row r="79" spans="1:6" ht="15" customHeight="1" thickBot="1" x14ac:dyDescent="0.25">
      <c r="A79" s="63"/>
      <c r="B79" s="182" t="s">
        <v>53</v>
      </c>
      <c r="C79" s="183" t="s">
        <v>50</v>
      </c>
      <c r="D79" s="184" t="s">
        <v>51</v>
      </c>
      <c r="E79" s="203" t="s">
        <v>2</v>
      </c>
      <c r="F79" s="63"/>
    </row>
    <row r="80" spans="1:6" ht="15" customHeight="1" x14ac:dyDescent="0.2">
      <c r="A80" s="128"/>
      <c r="B80" s="156" t="s">
        <v>41</v>
      </c>
      <c r="C80" s="157"/>
      <c r="D80" s="158"/>
      <c r="E80" s="159">
        <f t="shared" ref="E80:E90" si="1">C80+D80</f>
        <v>0</v>
      </c>
      <c r="F80" s="128"/>
    </row>
    <row r="81" spans="1:8" ht="15" customHeight="1" x14ac:dyDescent="0.2">
      <c r="A81" s="127"/>
      <c r="B81" s="140" t="s">
        <v>42</v>
      </c>
      <c r="C81" s="160"/>
      <c r="D81" s="161"/>
      <c r="E81" s="143">
        <f t="shared" si="1"/>
        <v>0</v>
      </c>
      <c r="F81" s="127"/>
    </row>
    <row r="82" spans="1:8" ht="15" customHeight="1" x14ac:dyDescent="0.2">
      <c r="A82" s="127"/>
      <c r="B82" s="190" t="s">
        <v>43</v>
      </c>
      <c r="C82" s="191">
        <v>29069.9</v>
      </c>
      <c r="D82" s="192">
        <v>524.9</v>
      </c>
      <c r="E82" s="214">
        <f t="shared" si="1"/>
        <v>29594.800000000003</v>
      </c>
      <c r="F82" s="127"/>
    </row>
    <row r="83" spans="1:8" ht="15" customHeight="1" x14ac:dyDescent="0.2">
      <c r="A83" s="127"/>
      <c r="B83" s="162" t="s">
        <v>82</v>
      </c>
      <c r="C83" s="163"/>
      <c r="D83" s="164"/>
      <c r="E83" s="165">
        <f t="shared" si="1"/>
        <v>0</v>
      </c>
      <c r="F83" s="127"/>
    </row>
    <row r="84" spans="1:8" ht="15" customHeight="1" x14ac:dyDescent="0.2">
      <c r="A84"/>
      <c r="B84" s="135" t="s">
        <v>44</v>
      </c>
      <c r="C84" s="136"/>
      <c r="D84" s="137"/>
      <c r="E84" s="139">
        <f t="shared" si="1"/>
        <v>0</v>
      </c>
      <c r="F84"/>
    </row>
    <row r="85" spans="1:8" ht="15" customHeight="1" x14ac:dyDescent="0.2">
      <c r="A85"/>
      <c r="B85" s="216" t="s">
        <v>45</v>
      </c>
      <c r="C85" s="217">
        <v>25223.1505441177</v>
      </c>
      <c r="D85" s="218">
        <v>4782.8176205882319</v>
      </c>
      <c r="E85" s="219">
        <f t="shared" si="1"/>
        <v>30005.968164705933</v>
      </c>
      <c r="F85"/>
    </row>
    <row r="86" spans="1:8" ht="15" customHeight="1" x14ac:dyDescent="0.2">
      <c r="A86" s="63"/>
      <c r="B86" s="135" t="s">
        <v>83</v>
      </c>
      <c r="C86" s="136">
        <v>18920.354449207378</v>
      </c>
      <c r="D86" s="137">
        <v>523.1810773212552</v>
      </c>
      <c r="E86" s="139">
        <f t="shared" si="1"/>
        <v>19443.535526528634</v>
      </c>
      <c r="F86" s="63"/>
    </row>
    <row r="87" spans="1:8" ht="15" customHeight="1" x14ac:dyDescent="0.2">
      <c r="A87" s="63"/>
      <c r="B87" s="140" t="s">
        <v>84</v>
      </c>
      <c r="C87" s="160"/>
      <c r="D87" s="161"/>
      <c r="E87" s="143">
        <f t="shared" si="1"/>
        <v>0</v>
      </c>
      <c r="F87" s="63"/>
    </row>
    <row r="88" spans="1:8" ht="15" customHeight="1" x14ac:dyDescent="0.2">
      <c r="A88" s="63"/>
      <c r="B88" s="135" t="s">
        <v>85</v>
      </c>
      <c r="C88" s="136"/>
      <c r="D88" s="137"/>
      <c r="E88" s="139">
        <f t="shared" si="1"/>
        <v>0</v>
      </c>
      <c r="F88" s="63"/>
      <c r="H88" s="121"/>
    </row>
    <row r="89" spans="1:8" ht="15" customHeight="1" x14ac:dyDescent="0.2">
      <c r="A89" s="128"/>
      <c r="B89" s="135" t="s">
        <v>86</v>
      </c>
      <c r="C89" s="136"/>
      <c r="D89" s="137"/>
      <c r="E89" s="139">
        <f t="shared" si="1"/>
        <v>0</v>
      </c>
      <c r="F89" s="128"/>
    </row>
    <row r="90" spans="1:8" ht="15" customHeight="1" thickBot="1" x14ac:dyDescent="0.25">
      <c r="A90"/>
      <c r="B90" s="166" t="s">
        <v>87</v>
      </c>
      <c r="C90" s="152"/>
      <c r="D90" s="153"/>
      <c r="E90" s="167">
        <f t="shared" si="1"/>
        <v>0</v>
      </c>
      <c r="F90"/>
      <c r="H90" s="121"/>
    </row>
    <row r="91" spans="1:8" ht="15" customHeight="1" thickBot="1" x14ac:dyDescent="0.25">
      <c r="A91" s="128"/>
      <c r="B91" s="202" t="s">
        <v>2</v>
      </c>
      <c r="C91" s="183">
        <f>SUM(C80:C90)</f>
        <v>73213.404993325079</v>
      </c>
      <c r="D91" s="184">
        <f>SUM(D80:D90)</f>
        <v>5830.8986979094871</v>
      </c>
      <c r="E91" s="203">
        <f>SUM(E80:E90)</f>
        <v>79044.303691234571</v>
      </c>
      <c r="F91" s="128"/>
    </row>
    <row r="92" spans="1:8" ht="15" customHeight="1" thickBot="1" x14ac:dyDescent="0.25">
      <c r="A92" s="128" t="s">
        <v>135</v>
      </c>
      <c r="B92" s="182" t="s">
        <v>54</v>
      </c>
      <c r="C92" s="183" t="s">
        <v>50</v>
      </c>
      <c r="D92" s="184" t="s">
        <v>51</v>
      </c>
      <c r="E92" s="203" t="s">
        <v>2</v>
      </c>
      <c r="F92" s="128"/>
    </row>
    <row r="93" spans="1:8" ht="15" customHeight="1" x14ac:dyDescent="0.2">
      <c r="A93" s="63"/>
      <c r="B93" s="168" t="s">
        <v>88</v>
      </c>
      <c r="C93" s="169"/>
      <c r="D93" s="170"/>
      <c r="E93" s="171">
        <f t="shared" ref="E93:E99" si="2">C93+D93</f>
        <v>0</v>
      </c>
      <c r="F93" s="63"/>
    </row>
    <row r="94" spans="1:8" x14ac:dyDescent="0.2">
      <c r="A94" s="63"/>
      <c r="B94" s="194" t="s">
        <v>38</v>
      </c>
      <c r="C94" s="195">
        <v>139656.10238693474</v>
      </c>
      <c r="D94" s="196">
        <v>10424.192839195977</v>
      </c>
      <c r="E94" s="215">
        <f t="shared" si="2"/>
        <v>150080.29522613072</v>
      </c>
      <c r="F94" s="63"/>
    </row>
    <row r="95" spans="1:8" x14ac:dyDescent="0.2">
      <c r="A95" s="127"/>
      <c r="B95" s="135" t="s">
        <v>89</v>
      </c>
      <c r="C95" s="136"/>
      <c r="D95" s="137"/>
      <c r="E95" s="139">
        <f t="shared" si="2"/>
        <v>0</v>
      </c>
      <c r="F95" s="127"/>
    </row>
    <row r="96" spans="1:8" x14ac:dyDescent="0.2">
      <c r="A96" s="127"/>
      <c r="B96" s="216" t="s">
        <v>90</v>
      </c>
      <c r="C96" s="217">
        <v>8312.9933261770366</v>
      </c>
      <c r="D96" s="218">
        <v>691.13085000000012</v>
      </c>
      <c r="E96" s="219">
        <f t="shared" si="2"/>
        <v>9004.1241761770361</v>
      </c>
      <c r="F96" s="127"/>
    </row>
    <row r="97" spans="1:9" x14ac:dyDescent="0.2">
      <c r="A97" s="128"/>
      <c r="B97" s="140" t="s">
        <v>91</v>
      </c>
      <c r="C97" s="160">
        <v>1083.5999999999999</v>
      </c>
      <c r="D97" s="161">
        <v>16.399999999999999</v>
      </c>
      <c r="E97" s="143">
        <f t="shared" si="2"/>
        <v>1100</v>
      </c>
      <c r="F97" s="128"/>
    </row>
    <row r="98" spans="1:9" x14ac:dyDescent="0.2">
      <c r="A98"/>
      <c r="B98" s="208" t="s">
        <v>39</v>
      </c>
      <c r="C98" s="209">
        <v>116478.0654555496</v>
      </c>
      <c r="D98" s="210">
        <v>1646.28469</v>
      </c>
      <c r="E98" s="211">
        <f t="shared" si="2"/>
        <v>118124.3501455496</v>
      </c>
      <c r="F98"/>
    </row>
    <row r="99" spans="1:9" ht="15" thickBot="1" x14ac:dyDescent="0.25">
      <c r="A99"/>
      <c r="B99" s="252" t="s">
        <v>92</v>
      </c>
      <c r="C99" s="220">
        <v>61</v>
      </c>
      <c r="D99" s="221">
        <v>33</v>
      </c>
      <c r="E99" s="253">
        <f t="shared" si="2"/>
        <v>94</v>
      </c>
      <c r="F99"/>
    </row>
    <row r="100" spans="1:9" ht="15" thickBot="1" x14ac:dyDescent="0.25">
      <c r="A100"/>
      <c r="B100" s="202" t="s">
        <v>2</v>
      </c>
      <c r="C100" s="183">
        <f>SUM(C93:C99)</f>
        <v>265591.76116866141</v>
      </c>
      <c r="D100" s="184">
        <f>SUM(D93:D99)</f>
        <v>12811.008379195977</v>
      </c>
      <c r="E100" s="203">
        <f>C100+D100</f>
        <v>278402.7695478574</v>
      </c>
      <c r="F100"/>
    </row>
    <row r="101" spans="1:9" ht="15" thickBot="1" x14ac:dyDescent="0.25">
      <c r="A101" s="131"/>
      <c r="B101" s="182" t="s">
        <v>55</v>
      </c>
      <c r="C101" s="183" t="s">
        <v>50</v>
      </c>
      <c r="D101" s="184" t="s">
        <v>51</v>
      </c>
      <c r="E101" s="203" t="s">
        <v>2</v>
      </c>
      <c r="F101" s="131"/>
      <c r="G101" s="120" t="e">
        <f>+E101/1000</f>
        <v>#VALUE!</v>
      </c>
    </row>
    <row r="102" spans="1:9" x14ac:dyDescent="0.2">
      <c r="A102" s="131"/>
      <c r="B102" s="156" t="s">
        <v>172</v>
      </c>
      <c r="C102" s="157">
        <v>0</v>
      </c>
      <c r="D102" s="158">
        <v>0</v>
      </c>
      <c r="E102" s="159">
        <f t="shared" ref="E102:E120" si="3">C102+D102</f>
        <v>0</v>
      </c>
      <c r="F102" s="131"/>
    </row>
    <row r="103" spans="1:9" x14ac:dyDescent="0.2">
      <c r="A103" s="131"/>
      <c r="B103" s="156" t="s">
        <v>173</v>
      </c>
      <c r="C103" s="157">
        <v>0</v>
      </c>
      <c r="D103" s="158">
        <v>0</v>
      </c>
      <c r="E103" s="159">
        <f t="shared" si="3"/>
        <v>0</v>
      </c>
      <c r="F103" s="131"/>
    </row>
    <row r="104" spans="1:9" x14ac:dyDescent="0.2">
      <c r="A104"/>
      <c r="B104" s="156" t="s">
        <v>174</v>
      </c>
      <c r="C104" s="157"/>
      <c r="D104" s="158"/>
      <c r="E104" s="159">
        <f t="shared" si="3"/>
        <v>0</v>
      </c>
      <c r="F104"/>
    </row>
    <row r="105" spans="1:9" x14ac:dyDescent="0.2">
      <c r="A105"/>
      <c r="B105" s="186" t="s">
        <v>175</v>
      </c>
      <c r="C105" s="187">
        <v>58430</v>
      </c>
      <c r="D105" s="188"/>
      <c r="E105" s="254">
        <f t="shared" si="3"/>
        <v>58430</v>
      </c>
      <c r="F105"/>
    </row>
    <row r="106" spans="1:9" x14ac:dyDescent="0.2">
      <c r="A106"/>
      <c r="B106" s="135" t="s">
        <v>93</v>
      </c>
      <c r="C106" s="136"/>
      <c r="D106" s="137"/>
      <c r="E106" s="139">
        <f t="shared" si="3"/>
        <v>0</v>
      </c>
      <c r="F106"/>
    </row>
    <row r="107" spans="1:9" x14ac:dyDescent="0.2">
      <c r="B107" s="135" t="s">
        <v>35</v>
      </c>
      <c r="C107" s="136"/>
      <c r="D107" s="137"/>
      <c r="E107" s="139">
        <f t="shared" si="3"/>
        <v>0</v>
      </c>
      <c r="G107" s="120" t="s">
        <v>113</v>
      </c>
    </row>
    <row r="108" spans="1:9" ht="15" thickBot="1" x14ac:dyDescent="0.25">
      <c r="B108" s="224" t="s">
        <v>176</v>
      </c>
      <c r="C108" s="234">
        <v>1456</v>
      </c>
      <c r="D108" s="235"/>
      <c r="E108" s="236">
        <f t="shared" si="3"/>
        <v>1456</v>
      </c>
      <c r="H108" s="120" t="s">
        <v>136</v>
      </c>
    </row>
    <row r="109" spans="1:9" ht="15" thickBot="1" x14ac:dyDescent="0.25">
      <c r="B109" s="194" t="s">
        <v>94</v>
      </c>
      <c r="C109" s="195">
        <v>111625.67</v>
      </c>
      <c r="D109" s="196">
        <v>44.22</v>
      </c>
      <c r="E109" s="215">
        <f t="shared" si="3"/>
        <v>111669.89</v>
      </c>
      <c r="G109" s="132">
        <v>328631</v>
      </c>
      <c r="H109" s="120">
        <v>2.96</v>
      </c>
      <c r="I109" s="132">
        <f>+G109/H109</f>
        <v>111023.98648648649</v>
      </c>
    </row>
    <row r="110" spans="1:9" x14ac:dyDescent="0.2">
      <c r="B110" s="216" t="s">
        <v>95</v>
      </c>
      <c r="C110" s="217">
        <v>0</v>
      </c>
      <c r="D110" s="218">
        <v>0</v>
      </c>
      <c r="E110" s="219">
        <f t="shared" si="3"/>
        <v>0</v>
      </c>
    </row>
    <row r="111" spans="1:9" x14ac:dyDescent="0.2">
      <c r="B111" s="216" t="s">
        <v>96</v>
      </c>
      <c r="C111" s="217">
        <v>0</v>
      </c>
      <c r="D111" s="218">
        <v>465.39141000000001</v>
      </c>
      <c r="E111" s="219">
        <f t="shared" si="3"/>
        <v>465.39141000000001</v>
      </c>
      <c r="H111" s="120">
        <v>113642.75708108905</v>
      </c>
    </row>
    <row r="112" spans="1:9" x14ac:dyDescent="0.2">
      <c r="B112" s="190" t="s">
        <v>36</v>
      </c>
      <c r="C112" s="191">
        <v>4646.04</v>
      </c>
      <c r="D112" s="192">
        <v>143.88999999999999</v>
      </c>
      <c r="E112" s="214">
        <f t="shared" si="3"/>
        <v>4789.93</v>
      </c>
      <c r="H112" s="120">
        <f>+G109/H111</f>
        <v>2.8917901011985085</v>
      </c>
    </row>
    <row r="113" spans="2:5" x14ac:dyDescent="0.2">
      <c r="B113" s="140" t="s">
        <v>177</v>
      </c>
      <c r="C113" s="160">
        <v>100000</v>
      </c>
      <c r="D113" s="161">
        <v>0</v>
      </c>
      <c r="E113" s="143">
        <f t="shared" si="3"/>
        <v>100000</v>
      </c>
    </row>
    <row r="114" spans="2:5" x14ac:dyDescent="0.2">
      <c r="B114" s="172" t="s">
        <v>97</v>
      </c>
      <c r="C114" s="173"/>
      <c r="D114" s="174"/>
      <c r="E114" s="175">
        <f t="shared" si="3"/>
        <v>0</v>
      </c>
    </row>
    <row r="115" spans="2:5" x14ac:dyDescent="0.2">
      <c r="B115" s="172" t="s">
        <v>132</v>
      </c>
      <c r="C115" s="173"/>
      <c r="D115" s="174"/>
      <c r="E115" s="143">
        <f t="shared" si="3"/>
        <v>0</v>
      </c>
    </row>
    <row r="116" spans="2:5" x14ac:dyDescent="0.2">
      <c r="B116" s="135" t="s">
        <v>37</v>
      </c>
      <c r="C116" s="136"/>
      <c r="D116" s="137"/>
      <c r="E116" s="139">
        <f t="shared" si="3"/>
        <v>0</v>
      </c>
    </row>
    <row r="117" spans="2:5" x14ac:dyDescent="0.2">
      <c r="B117" s="194" t="s">
        <v>98</v>
      </c>
      <c r="C117" s="195">
        <v>46819.96</v>
      </c>
      <c r="D117" s="196">
        <v>4198.4199999999983</v>
      </c>
      <c r="E117" s="215">
        <f t="shared" si="3"/>
        <v>51018.38</v>
      </c>
    </row>
    <row r="118" spans="2:5" x14ac:dyDescent="0.2">
      <c r="B118" s="255" t="s">
        <v>99</v>
      </c>
      <c r="C118" s="195">
        <v>27140</v>
      </c>
      <c r="D118" s="196">
        <v>0</v>
      </c>
      <c r="E118" s="215">
        <f t="shared" si="3"/>
        <v>27140</v>
      </c>
    </row>
    <row r="119" spans="2:5" ht="15" thickBot="1" x14ac:dyDescent="0.25">
      <c r="B119" s="256" t="s">
        <v>178</v>
      </c>
      <c r="C119" s="195">
        <v>2.1</v>
      </c>
      <c r="D119" s="196">
        <v>0</v>
      </c>
      <c r="E119" s="215">
        <f t="shared" si="3"/>
        <v>2.1</v>
      </c>
    </row>
    <row r="120" spans="2:5" ht="15" thickBot="1" x14ac:dyDescent="0.25">
      <c r="B120" s="202" t="s">
        <v>2</v>
      </c>
      <c r="C120" s="183">
        <f>SUM(C102:C119)</f>
        <v>350119.76999999996</v>
      </c>
      <c r="D120" s="184">
        <f>SUM(D102:D119)</f>
        <v>4851.9214099999981</v>
      </c>
      <c r="E120" s="203">
        <f t="shared" si="3"/>
        <v>354971.69140999997</v>
      </c>
    </row>
    <row r="121" spans="2:5" ht="15" thickBot="1" x14ac:dyDescent="0.25">
      <c r="B121" s="257" t="s">
        <v>56</v>
      </c>
      <c r="C121" s="258">
        <f>C13+C78+C91+C100+C120</f>
        <v>2366059.3781023622</v>
      </c>
      <c r="D121" s="259">
        <f>D13+D78+D91+D100+D120</f>
        <v>120248.88174834556</v>
      </c>
      <c r="E121" s="260">
        <f>E120+E100+E91+E78+E13</f>
        <v>2486308.2598507083</v>
      </c>
    </row>
    <row r="122" spans="2:5" ht="15" thickBot="1" x14ac:dyDescent="0.25">
      <c r="B122" s="39"/>
      <c r="C122" s="176"/>
      <c r="D122" s="176"/>
      <c r="E122" s="177"/>
    </row>
    <row r="123" spans="2:5" ht="15" thickBot="1" x14ac:dyDescent="0.25">
      <c r="B123" s="261"/>
      <c r="C123" s="178"/>
      <c r="D123" s="262" t="s">
        <v>57</v>
      </c>
      <c r="E123" s="203">
        <v>107149.69696969698</v>
      </c>
    </row>
    <row r="124" spans="2:5" ht="15" thickBot="1" x14ac:dyDescent="0.25">
      <c r="B124" s="62"/>
      <c r="C124" s="178"/>
      <c r="D124" s="178"/>
      <c r="E124" s="177"/>
    </row>
    <row r="125" spans="2:5" ht="15.75" thickTop="1" thickBot="1" x14ac:dyDescent="0.25">
      <c r="B125" s="62"/>
      <c r="C125" s="178"/>
      <c r="D125" s="179" t="s">
        <v>58</v>
      </c>
      <c r="E125" s="180">
        <f>E121+E123</f>
        <v>2593457.9568204051</v>
      </c>
    </row>
    <row r="126" spans="2:5" ht="15" thickTop="1" x14ac:dyDescent="0.2">
      <c r="B126" s="39"/>
      <c r="C126" s="176"/>
      <c r="D126" s="176"/>
      <c r="E126" s="177"/>
    </row>
    <row r="127" spans="2:5" x14ac:dyDescent="0.2">
      <c r="B127" s="39"/>
      <c r="C127" s="176"/>
      <c r="D127" s="176"/>
      <c r="E127" s="177"/>
    </row>
    <row r="128" spans="2:5" x14ac:dyDescent="0.2">
      <c r="B128" s="39" t="s">
        <v>179</v>
      </c>
      <c r="C128" s="181"/>
      <c r="D128" s="176"/>
      <c r="E128" s="177"/>
    </row>
    <row r="129" spans="2:5" x14ac:dyDescent="0.2">
      <c r="B129" s="39" t="s">
        <v>180</v>
      </c>
      <c r="C129" s="176"/>
      <c r="D129" s="176"/>
      <c r="E129" s="177"/>
    </row>
    <row r="130" spans="2:5" x14ac:dyDescent="0.2">
      <c r="B130" s="39"/>
      <c r="C130" s="176"/>
      <c r="D130" s="176"/>
      <c r="E130" s="177"/>
    </row>
  </sheetData>
  <printOptions horizontalCentered="1" verticalCentered="1"/>
  <pageMargins left="0" right="0" top="0" bottom="0" header="0" footer="0"/>
  <pageSetup paperSize="9" scale="67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12"/>
  <sheetViews>
    <sheetView view="pageBreakPreview" topLeftCell="A70" zoomScale="85" zoomScaleNormal="100" zoomScaleSheetLayoutView="85" workbookViewId="0">
      <selection activeCell="H25" sqref="H25"/>
    </sheetView>
  </sheetViews>
  <sheetFormatPr baseColWidth="10" defaultRowHeight="12.75" x14ac:dyDescent="0.2"/>
  <sheetData>
    <row r="3" spans="1:22" ht="20.25" x14ac:dyDescent="0.3">
      <c r="A3" s="99" t="s">
        <v>185</v>
      </c>
      <c r="D3" s="100"/>
      <c r="E3" s="101"/>
      <c r="F3" s="101"/>
      <c r="G3" s="101"/>
      <c r="H3" s="101"/>
      <c r="I3" s="101"/>
      <c r="J3" s="101"/>
      <c r="K3" s="102"/>
      <c r="L3" s="102"/>
      <c r="M3" s="102"/>
      <c r="N3" s="102"/>
      <c r="O3" s="102"/>
    </row>
    <row r="4" spans="1:22" x14ac:dyDescent="0.2">
      <c r="O4" s="11"/>
    </row>
    <row r="5" spans="1:22" ht="13.5" thickBot="1" x14ac:dyDescent="0.25">
      <c r="Q5" s="2"/>
    </row>
    <row r="6" spans="1:22" x14ac:dyDescent="0.2">
      <c r="B6" s="552" t="s">
        <v>48</v>
      </c>
      <c r="C6" s="554" t="s">
        <v>186</v>
      </c>
      <c r="D6" s="557" t="s">
        <v>187</v>
      </c>
      <c r="E6" s="558"/>
      <c r="F6" s="558"/>
      <c r="G6" s="559"/>
      <c r="H6" s="560" t="s">
        <v>10</v>
      </c>
      <c r="I6" s="558"/>
      <c r="J6" s="558"/>
      <c r="K6" s="559"/>
      <c r="L6" s="560" t="s">
        <v>9</v>
      </c>
      <c r="M6" s="558"/>
      <c r="N6" s="558"/>
      <c r="O6" s="558"/>
      <c r="P6" s="561" t="s">
        <v>114</v>
      </c>
      <c r="Q6" s="272"/>
    </row>
    <row r="7" spans="1:22" x14ac:dyDescent="0.2">
      <c r="B7" s="553"/>
      <c r="C7" s="555"/>
      <c r="D7" s="296" t="s">
        <v>2</v>
      </c>
      <c r="E7" s="297" t="s">
        <v>18</v>
      </c>
      <c r="F7" s="298" t="s">
        <v>115</v>
      </c>
      <c r="G7" s="299" t="s">
        <v>19</v>
      </c>
      <c r="H7" s="300" t="s">
        <v>2</v>
      </c>
      <c r="I7" s="301" t="s">
        <v>18</v>
      </c>
      <c r="J7" s="302" t="s">
        <v>115</v>
      </c>
      <c r="K7" s="301" t="s">
        <v>19</v>
      </c>
      <c r="L7" s="300" t="s">
        <v>2</v>
      </c>
      <c r="M7" s="303" t="s">
        <v>18</v>
      </c>
      <c r="N7" s="302" t="s">
        <v>115</v>
      </c>
      <c r="O7" s="301" t="s">
        <v>19</v>
      </c>
      <c r="P7" s="562"/>
      <c r="Q7" s="273"/>
      <c r="R7" s="2"/>
    </row>
    <row r="8" spans="1:22" ht="13.5" thickBot="1" x14ac:dyDescent="0.25">
      <c r="B8" s="304"/>
      <c r="C8" s="556"/>
      <c r="D8" s="305"/>
      <c r="E8" s="306"/>
      <c r="F8" s="307"/>
      <c r="G8" s="308"/>
      <c r="H8" s="309"/>
      <c r="I8" s="310"/>
      <c r="J8" s="311"/>
      <c r="K8" s="310"/>
      <c r="L8" s="312"/>
      <c r="M8" s="313"/>
      <c r="N8" s="311"/>
      <c r="O8" s="310"/>
      <c r="P8" s="563"/>
      <c r="Q8" s="273"/>
      <c r="R8" s="2"/>
      <c r="S8" s="8" t="s">
        <v>2</v>
      </c>
      <c r="T8" s="39" t="s">
        <v>116</v>
      </c>
      <c r="U8" t="s">
        <v>6</v>
      </c>
    </row>
    <row r="9" spans="1:22" x14ac:dyDescent="0.2">
      <c r="B9" s="112"/>
      <c r="C9" s="346"/>
      <c r="D9" s="359"/>
      <c r="E9" s="360"/>
      <c r="F9" s="350"/>
      <c r="G9" s="361"/>
      <c r="H9" s="367"/>
      <c r="I9" s="360"/>
      <c r="J9" s="350"/>
      <c r="K9" s="368"/>
      <c r="L9" s="351"/>
      <c r="M9" s="352"/>
      <c r="N9" s="349"/>
      <c r="O9" s="351"/>
      <c r="P9" s="103"/>
      <c r="Q9" s="273"/>
      <c r="R9" s="2"/>
      <c r="S9" s="8"/>
    </row>
    <row r="10" spans="1:22" x14ac:dyDescent="0.2">
      <c r="B10" s="314">
        <v>1995</v>
      </c>
      <c r="C10" s="315">
        <f>+D10+P10</f>
        <v>295.166629</v>
      </c>
      <c r="D10" s="316">
        <f>E10+F10+G10</f>
        <v>220.87862900000002</v>
      </c>
      <c r="E10" s="317">
        <f t="shared" ref="E10:G25" si="0">+I10+M10</f>
        <v>46.066738999999991</v>
      </c>
      <c r="F10" s="318">
        <f t="shared" si="0"/>
        <v>11.412649999999999</v>
      </c>
      <c r="G10" s="362">
        <f t="shared" si="0"/>
        <v>163.39924000000002</v>
      </c>
      <c r="H10" s="369">
        <f>+I10+J10+K10</f>
        <v>154.712999</v>
      </c>
      <c r="I10" s="317">
        <v>38.418108999999994</v>
      </c>
      <c r="J10" s="318">
        <v>11.412649999999999</v>
      </c>
      <c r="K10" s="370">
        <v>104.88224000000001</v>
      </c>
      <c r="L10" s="319">
        <f>+M10+N10+O10</f>
        <v>66.165630000000007</v>
      </c>
      <c r="M10" s="320">
        <v>7.6486299999999998</v>
      </c>
      <c r="N10" s="318"/>
      <c r="O10" s="319">
        <v>58.517000000000003</v>
      </c>
      <c r="P10" s="321">
        <v>74.287999999999997</v>
      </c>
      <c r="Q10" s="274"/>
      <c r="R10">
        <v>1995</v>
      </c>
      <c r="S10" s="275">
        <f>C10</f>
        <v>295.166629</v>
      </c>
      <c r="T10" s="276">
        <f>H10+P10</f>
        <v>229.00099899999998</v>
      </c>
      <c r="U10" s="276">
        <f>L10</f>
        <v>66.165630000000007</v>
      </c>
      <c r="V10" s="276"/>
    </row>
    <row r="11" spans="1:22" x14ac:dyDescent="0.2">
      <c r="B11" s="112">
        <v>1996</v>
      </c>
      <c r="C11" s="346">
        <f>+D11+P11</f>
        <v>508.84737699999999</v>
      </c>
      <c r="D11" s="347">
        <f>+E11+F11+G11</f>
        <v>372.89737700000001</v>
      </c>
      <c r="E11" s="348">
        <f t="shared" si="0"/>
        <v>163.01889699999998</v>
      </c>
      <c r="F11" s="349">
        <f t="shared" si="0"/>
        <v>16.600999999999999</v>
      </c>
      <c r="G11" s="363">
        <f t="shared" si="0"/>
        <v>193.27748000000003</v>
      </c>
      <c r="H11" s="371">
        <f>+I11+J11+K11</f>
        <v>176.97620699999999</v>
      </c>
      <c r="I11" s="348">
        <v>65.267436999999987</v>
      </c>
      <c r="J11" s="349">
        <v>16.600999999999999</v>
      </c>
      <c r="K11" s="372">
        <v>95.107770000000002</v>
      </c>
      <c r="L11" s="351">
        <f>+M11+N11+O11</f>
        <v>195.92117000000002</v>
      </c>
      <c r="M11" s="352">
        <v>97.751460000000009</v>
      </c>
      <c r="N11" s="349"/>
      <c r="O11" s="351">
        <v>98.169710000000009</v>
      </c>
      <c r="P11" s="103">
        <v>135.94999999999999</v>
      </c>
      <c r="Q11" s="274"/>
      <c r="R11">
        <v>1996</v>
      </c>
      <c r="S11" s="275">
        <f t="shared" ref="S11:S30" si="1">C11</f>
        <v>508.84737699999999</v>
      </c>
      <c r="T11" s="276">
        <f t="shared" ref="T11:T30" si="2">H11+P11</f>
        <v>312.92620699999998</v>
      </c>
      <c r="U11" s="276">
        <f t="shared" ref="U11:U30" si="3">L11</f>
        <v>195.92117000000002</v>
      </c>
      <c r="V11" s="276"/>
    </row>
    <row r="12" spans="1:22" x14ac:dyDescent="0.2">
      <c r="B12" s="314">
        <v>1997</v>
      </c>
      <c r="C12" s="315">
        <f t="shared" ref="C12:C19" si="4">+D12+P12</f>
        <v>594.18388100000004</v>
      </c>
      <c r="D12" s="316">
        <f t="shared" ref="D12:D26" si="5">+E12+F12+G12</f>
        <v>547.62588100000005</v>
      </c>
      <c r="E12" s="317">
        <f t="shared" si="0"/>
        <v>343.44413100000003</v>
      </c>
      <c r="F12" s="318">
        <f t="shared" si="0"/>
        <v>32.720779999999998</v>
      </c>
      <c r="G12" s="362">
        <f t="shared" si="0"/>
        <v>171.46097</v>
      </c>
      <c r="H12" s="369">
        <f t="shared" ref="H12:H26" si="6">+I12+J12+K12</f>
        <v>207.88996599999999</v>
      </c>
      <c r="I12" s="317">
        <v>103.23717600000001</v>
      </c>
      <c r="J12" s="318">
        <v>32.720779999999998</v>
      </c>
      <c r="K12" s="370">
        <v>71.932009999999991</v>
      </c>
      <c r="L12" s="319">
        <f t="shared" ref="L12:L26" si="7">+M12+N12+O12</f>
        <v>339.73591500000003</v>
      </c>
      <c r="M12" s="320">
        <v>240.20695500000002</v>
      </c>
      <c r="N12" s="318"/>
      <c r="O12" s="319">
        <v>99.528960000000012</v>
      </c>
      <c r="P12" s="321">
        <v>46.558</v>
      </c>
      <c r="Q12" s="277"/>
      <c r="R12">
        <v>1997</v>
      </c>
      <c r="S12" s="275">
        <f t="shared" si="1"/>
        <v>594.18388100000004</v>
      </c>
      <c r="T12" s="276">
        <f t="shared" si="2"/>
        <v>254.44796599999998</v>
      </c>
      <c r="U12" s="276">
        <f t="shared" si="3"/>
        <v>339.73591500000003</v>
      </c>
      <c r="V12" s="276"/>
    </row>
    <row r="13" spans="1:22" x14ac:dyDescent="0.2">
      <c r="B13" s="112">
        <v>1998</v>
      </c>
      <c r="C13" s="346">
        <f t="shared" si="4"/>
        <v>612.99943099999996</v>
      </c>
      <c r="D13" s="347">
        <f t="shared" si="5"/>
        <v>561.51143100000002</v>
      </c>
      <c r="E13" s="348">
        <f t="shared" si="0"/>
        <v>365.36324100000002</v>
      </c>
      <c r="F13" s="349">
        <f t="shared" si="0"/>
        <v>59.643269999999994</v>
      </c>
      <c r="G13" s="363">
        <f t="shared" si="0"/>
        <v>136.50492</v>
      </c>
      <c r="H13" s="371">
        <f t="shared" si="6"/>
        <v>202.79134299999998</v>
      </c>
      <c r="I13" s="348">
        <v>114.539113</v>
      </c>
      <c r="J13" s="349">
        <v>46.155269999999994</v>
      </c>
      <c r="K13" s="372">
        <v>42.096959999999996</v>
      </c>
      <c r="L13" s="351">
        <f t="shared" si="7"/>
        <v>358.72008800000003</v>
      </c>
      <c r="M13" s="352">
        <v>250.824128</v>
      </c>
      <c r="N13" s="349">
        <v>13.488</v>
      </c>
      <c r="O13" s="351">
        <v>94.407960000000003</v>
      </c>
      <c r="P13" s="103">
        <v>51.488</v>
      </c>
      <c r="Q13" s="277"/>
      <c r="R13">
        <v>1998</v>
      </c>
      <c r="S13" s="275">
        <f t="shared" si="1"/>
        <v>612.99943099999996</v>
      </c>
      <c r="T13" s="276">
        <f t="shared" si="2"/>
        <v>254.27934299999998</v>
      </c>
      <c r="U13" s="276">
        <f t="shared" si="3"/>
        <v>358.72008800000003</v>
      </c>
      <c r="V13" s="276"/>
    </row>
    <row r="14" spans="1:22" x14ac:dyDescent="0.2">
      <c r="B14" s="314">
        <v>1999</v>
      </c>
      <c r="C14" s="315">
        <f t="shared" si="4"/>
        <v>764.17922801183431</v>
      </c>
      <c r="D14" s="316">
        <f t="shared" si="5"/>
        <v>709.53922801183433</v>
      </c>
      <c r="E14" s="317">
        <f t="shared" si="0"/>
        <v>417.232328</v>
      </c>
      <c r="F14" s="318">
        <f t="shared" si="0"/>
        <v>170.80662000000001</v>
      </c>
      <c r="G14" s="362">
        <f t="shared" si="0"/>
        <v>121.50028001183432</v>
      </c>
      <c r="H14" s="369">
        <f t="shared" si="6"/>
        <v>201.72455901183432</v>
      </c>
      <c r="I14" s="317">
        <v>136.331909</v>
      </c>
      <c r="J14" s="318">
        <v>31.317900000000002</v>
      </c>
      <c r="K14" s="370">
        <v>34.074750011834318</v>
      </c>
      <c r="L14" s="319">
        <f t="shared" si="7"/>
        <v>507.81466899999998</v>
      </c>
      <c r="M14" s="320">
        <v>280.900419</v>
      </c>
      <c r="N14" s="318">
        <v>139.48872</v>
      </c>
      <c r="O14" s="319">
        <v>87.425529999999995</v>
      </c>
      <c r="P14" s="321">
        <v>54.64</v>
      </c>
      <c r="Q14" s="277"/>
      <c r="R14">
        <v>1999</v>
      </c>
      <c r="S14" s="275">
        <f t="shared" si="1"/>
        <v>764.17922801183431</v>
      </c>
      <c r="T14" s="276">
        <f t="shared" si="2"/>
        <v>256.36455901183433</v>
      </c>
      <c r="U14" s="276">
        <f t="shared" si="3"/>
        <v>507.81466899999998</v>
      </c>
      <c r="V14" s="276"/>
    </row>
    <row r="15" spans="1:22" x14ac:dyDescent="0.2">
      <c r="B15" s="112">
        <v>2000</v>
      </c>
      <c r="C15" s="346">
        <f t="shared" si="4"/>
        <v>659.21399999999994</v>
      </c>
      <c r="D15" s="347">
        <f t="shared" si="5"/>
        <v>605.803</v>
      </c>
      <c r="E15" s="348">
        <f t="shared" si="0"/>
        <v>337.65800000000002</v>
      </c>
      <c r="F15" s="349">
        <f t="shared" si="0"/>
        <v>128.93899999999999</v>
      </c>
      <c r="G15" s="363">
        <f t="shared" si="0"/>
        <v>139.20599999999999</v>
      </c>
      <c r="H15" s="371">
        <f t="shared" si="6"/>
        <v>165.994</v>
      </c>
      <c r="I15" s="348">
        <v>123.21599999999999</v>
      </c>
      <c r="J15" s="349">
        <v>26.69</v>
      </c>
      <c r="K15" s="372">
        <v>16.088000000000001</v>
      </c>
      <c r="L15" s="351">
        <f t="shared" si="7"/>
        <v>439.80900000000003</v>
      </c>
      <c r="M15" s="352">
        <v>214.44200000000001</v>
      </c>
      <c r="N15" s="353">
        <v>102.249</v>
      </c>
      <c r="O15" s="351">
        <v>123.11799999999999</v>
      </c>
      <c r="P15" s="103">
        <v>53.411000000000001</v>
      </c>
      <c r="Q15" s="277"/>
      <c r="R15">
        <v>2000</v>
      </c>
      <c r="S15" s="275">
        <f t="shared" si="1"/>
        <v>659.21399999999994</v>
      </c>
      <c r="T15" s="276">
        <f t="shared" si="2"/>
        <v>219.405</v>
      </c>
      <c r="U15" s="276">
        <f t="shared" si="3"/>
        <v>439.80900000000003</v>
      </c>
      <c r="V15" s="276"/>
    </row>
    <row r="16" spans="1:22" x14ac:dyDescent="0.2">
      <c r="B16" s="314" t="s">
        <v>117</v>
      </c>
      <c r="C16" s="315">
        <f t="shared" si="4"/>
        <v>351.06397000000004</v>
      </c>
      <c r="D16" s="316">
        <f t="shared" si="5"/>
        <v>305.89697000000001</v>
      </c>
      <c r="E16" s="317">
        <f t="shared" si="0"/>
        <v>109.77217999999999</v>
      </c>
      <c r="F16" s="318">
        <f t="shared" si="0"/>
        <v>61.743000000000002</v>
      </c>
      <c r="G16" s="362">
        <f t="shared" si="0"/>
        <v>134.38179</v>
      </c>
      <c r="H16" s="369">
        <f t="shared" si="6"/>
        <v>95.058679999999995</v>
      </c>
      <c r="I16" s="317">
        <v>76.277079999999998</v>
      </c>
      <c r="J16" s="318">
        <v>3.1160000000000001</v>
      </c>
      <c r="K16" s="370">
        <v>15.6656</v>
      </c>
      <c r="L16" s="319">
        <f t="shared" si="7"/>
        <v>210.83829</v>
      </c>
      <c r="M16" s="320">
        <v>33.495100000000001</v>
      </c>
      <c r="N16" s="354">
        <v>58.627000000000002</v>
      </c>
      <c r="O16" s="319">
        <v>118.71619</v>
      </c>
      <c r="P16" s="321">
        <v>45.167000000000002</v>
      </c>
      <c r="Q16" s="277"/>
      <c r="R16">
        <v>2001</v>
      </c>
      <c r="S16" s="275">
        <f t="shared" si="1"/>
        <v>351.06397000000004</v>
      </c>
      <c r="T16" s="276">
        <f t="shared" si="2"/>
        <v>140.22568000000001</v>
      </c>
      <c r="U16" s="276">
        <f t="shared" si="3"/>
        <v>210.83829</v>
      </c>
      <c r="V16" s="276"/>
    </row>
    <row r="17" spans="1:24" x14ac:dyDescent="0.2">
      <c r="B17" s="112">
        <v>2002</v>
      </c>
      <c r="C17" s="346">
        <f t="shared" si="4"/>
        <v>259.529</v>
      </c>
      <c r="D17" s="347">
        <f t="shared" si="5"/>
        <v>242.19900000000001</v>
      </c>
      <c r="E17" s="348">
        <f t="shared" si="0"/>
        <v>107.84</v>
      </c>
      <c r="F17" s="349">
        <f t="shared" si="0"/>
        <v>37.657000000000004</v>
      </c>
      <c r="G17" s="363">
        <f t="shared" si="0"/>
        <v>96.701999999999998</v>
      </c>
      <c r="H17" s="371">
        <f t="shared" si="6"/>
        <v>109.85599999999999</v>
      </c>
      <c r="I17" s="348">
        <v>77.798000000000002</v>
      </c>
      <c r="J17" s="349">
        <v>0.377</v>
      </c>
      <c r="K17" s="372">
        <v>31.681000000000001</v>
      </c>
      <c r="L17" s="351">
        <f t="shared" si="7"/>
        <v>132.34300000000002</v>
      </c>
      <c r="M17" s="352">
        <v>30.042000000000002</v>
      </c>
      <c r="N17" s="353">
        <v>37.28</v>
      </c>
      <c r="O17" s="351">
        <v>65.021000000000001</v>
      </c>
      <c r="P17" s="103">
        <v>17.329999999999998</v>
      </c>
      <c r="Q17" s="63"/>
      <c r="R17">
        <v>2002</v>
      </c>
      <c r="S17" s="275">
        <f t="shared" si="1"/>
        <v>259.529</v>
      </c>
      <c r="T17" s="276">
        <f t="shared" si="2"/>
        <v>127.18599999999999</v>
      </c>
      <c r="U17" s="276">
        <f t="shared" si="3"/>
        <v>132.34300000000002</v>
      </c>
      <c r="V17" s="276"/>
    </row>
    <row r="18" spans="1:24" x14ac:dyDescent="0.2">
      <c r="B18" s="314">
        <v>2003</v>
      </c>
      <c r="C18" s="315">
        <f>+D18+P18</f>
        <v>235.38499999999999</v>
      </c>
      <c r="D18" s="316">
        <f>+E18+F18+G18</f>
        <v>191.95699999999999</v>
      </c>
      <c r="E18" s="317">
        <f>+I18+M18</f>
        <v>87.165000000000006</v>
      </c>
      <c r="F18" s="318">
        <f>+J18+N18</f>
        <v>12.826000000000001</v>
      </c>
      <c r="G18" s="362">
        <f>+K18+O18</f>
        <v>91.965999999999994</v>
      </c>
      <c r="H18" s="369">
        <f>+I18+J18+K18</f>
        <v>110.83199999999999</v>
      </c>
      <c r="I18" s="317">
        <v>67.105000000000004</v>
      </c>
      <c r="J18" s="318"/>
      <c r="K18" s="370">
        <v>43.726999999999997</v>
      </c>
      <c r="L18" s="319">
        <f>+M18+N18+O18</f>
        <v>81.125</v>
      </c>
      <c r="M18" s="320">
        <v>20.059999999999999</v>
      </c>
      <c r="N18" s="354">
        <v>12.826000000000001</v>
      </c>
      <c r="O18" s="319">
        <v>48.238999999999997</v>
      </c>
      <c r="P18" s="321">
        <v>43.427999999999997</v>
      </c>
      <c r="R18">
        <v>2003</v>
      </c>
      <c r="S18" s="275">
        <f t="shared" si="1"/>
        <v>235.38499999999999</v>
      </c>
      <c r="T18" s="276">
        <f t="shared" si="2"/>
        <v>154.26</v>
      </c>
      <c r="U18" s="276">
        <f t="shared" si="3"/>
        <v>81.125</v>
      </c>
      <c r="V18" s="276"/>
    </row>
    <row r="19" spans="1:24" x14ac:dyDescent="0.2">
      <c r="B19" s="104">
        <v>2004</v>
      </c>
      <c r="C19" s="105">
        <f t="shared" si="4"/>
        <v>323.77300000000002</v>
      </c>
      <c r="D19" s="106">
        <f t="shared" si="5"/>
        <v>284.69500000000005</v>
      </c>
      <c r="E19" s="107">
        <f t="shared" si="0"/>
        <v>159.566</v>
      </c>
      <c r="F19" s="108">
        <f t="shared" si="0"/>
        <v>24.366</v>
      </c>
      <c r="G19" s="364">
        <f t="shared" si="0"/>
        <v>100.76300000000001</v>
      </c>
      <c r="H19" s="373">
        <f t="shared" si="6"/>
        <v>116.143</v>
      </c>
      <c r="I19" s="107">
        <v>67.001000000000005</v>
      </c>
      <c r="J19" s="108"/>
      <c r="K19" s="374">
        <v>49.142000000000003</v>
      </c>
      <c r="L19" s="109">
        <f t="shared" si="7"/>
        <v>168.55199999999999</v>
      </c>
      <c r="M19" s="107">
        <v>92.564999999999998</v>
      </c>
      <c r="N19" s="110">
        <v>24.366</v>
      </c>
      <c r="O19" s="109">
        <v>51.621000000000002</v>
      </c>
      <c r="P19" s="103">
        <v>39.078000000000003</v>
      </c>
      <c r="R19">
        <v>2004</v>
      </c>
      <c r="S19" s="275">
        <f t="shared" si="1"/>
        <v>323.77300000000002</v>
      </c>
      <c r="T19" s="276">
        <f t="shared" si="2"/>
        <v>155.221</v>
      </c>
      <c r="U19" s="276">
        <f t="shared" si="3"/>
        <v>168.55199999999999</v>
      </c>
      <c r="V19" s="276"/>
    </row>
    <row r="20" spans="1:24" x14ac:dyDescent="0.2">
      <c r="B20" s="328">
        <v>2005</v>
      </c>
      <c r="C20" s="322">
        <f>+D20+P20</f>
        <v>393.73589000000004</v>
      </c>
      <c r="D20" s="323">
        <f t="shared" si="5"/>
        <v>348.49189000000001</v>
      </c>
      <c r="E20" s="324">
        <f t="shared" si="0"/>
        <v>193.49135000000001</v>
      </c>
      <c r="F20" s="325">
        <f t="shared" si="0"/>
        <v>20.633900000000001</v>
      </c>
      <c r="G20" s="365">
        <f t="shared" si="0"/>
        <v>134.36663999999999</v>
      </c>
      <c r="H20" s="375">
        <f t="shared" si="6"/>
        <v>117.43026999999999</v>
      </c>
      <c r="I20" s="324">
        <v>53.766709999999996</v>
      </c>
      <c r="J20" s="325"/>
      <c r="K20" s="376">
        <v>63.663559999999997</v>
      </c>
      <c r="L20" s="326">
        <f t="shared" si="7"/>
        <v>231.06162000000003</v>
      </c>
      <c r="M20" s="324">
        <v>139.72464000000002</v>
      </c>
      <c r="N20" s="327">
        <v>20.633900000000001</v>
      </c>
      <c r="O20" s="326">
        <v>70.70308</v>
      </c>
      <c r="P20" s="321">
        <v>45.244</v>
      </c>
      <c r="R20">
        <v>2005</v>
      </c>
      <c r="S20" s="275">
        <f t="shared" si="1"/>
        <v>393.73589000000004</v>
      </c>
      <c r="T20" s="276">
        <f t="shared" si="2"/>
        <v>162.67426999999998</v>
      </c>
      <c r="U20" s="276">
        <f t="shared" si="3"/>
        <v>231.06162000000003</v>
      </c>
      <c r="V20" s="276"/>
    </row>
    <row r="21" spans="1:24" x14ac:dyDescent="0.2">
      <c r="B21" s="104">
        <v>2006</v>
      </c>
      <c r="C21" s="105">
        <f>+D21+P21</f>
        <v>480.15700000000004</v>
      </c>
      <c r="D21" s="106">
        <f t="shared" si="5"/>
        <v>446.20400000000001</v>
      </c>
      <c r="E21" s="107">
        <f t="shared" si="0"/>
        <v>289.57499999999999</v>
      </c>
      <c r="F21" s="108">
        <f t="shared" si="0"/>
        <v>16.542999999999999</v>
      </c>
      <c r="G21" s="364">
        <f t="shared" si="0"/>
        <v>140.08600000000001</v>
      </c>
      <c r="H21" s="373">
        <f t="shared" si="6"/>
        <v>95.745000000000005</v>
      </c>
      <c r="I21" s="107">
        <v>29.198</v>
      </c>
      <c r="J21" s="108"/>
      <c r="K21" s="374">
        <v>66.546999999999997</v>
      </c>
      <c r="L21" s="109">
        <f t="shared" si="7"/>
        <v>350.459</v>
      </c>
      <c r="M21" s="107">
        <v>260.37700000000001</v>
      </c>
      <c r="N21" s="110">
        <v>16.542999999999999</v>
      </c>
      <c r="O21" s="109">
        <v>73.539000000000001</v>
      </c>
      <c r="P21" s="103">
        <v>33.953000000000003</v>
      </c>
      <c r="R21" s="278">
        <v>2006</v>
      </c>
      <c r="S21" s="275">
        <f t="shared" si="1"/>
        <v>480.15700000000004</v>
      </c>
      <c r="T21" s="276">
        <f t="shared" si="2"/>
        <v>129.69800000000001</v>
      </c>
      <c r="U21" s="276">
        <f t="shared" si="3"/>
        <v>350.459</v>
      </c>
      <c r="V21" s="276"/>
    </row>
    <row r="22" spans="1:24" x14ac:dyDescent="0.2">
      <c r="B22" s="328">
        <v>2007</v>
      </c>
      <c r="C22" s="322">
        <f>+D22+P22</f>
        <v>629.00013000000001</v>
      </c>
      <c r="D22" s="323">
        <f t="shared" si="5"/>
        <v>539.07312999999999</v>
      </c>
      <c r="E22" s="324">
        <f t="shared" si="0"/>
        <v>318.03030000000001</v>
      </c>
      <c r="F22" s="325">
        <f t="shared" si="0"/>
        <v>69.635899999999992</v>
      </c>
      <c r="G22" s="365">
        <f t="shared" si="0"/>
        <v>151.40692999999999</v>
      </c>
      <c r="H22" s="375">
        <f t="shared" si="6"/>
        <v>139.72556</v>
      </c>
      <c r="I22" s="324">
        <v>73.499299999999991</v>
      </c>
      <c r="J22" s="325"/>
      <c r="K22" s="376">
        <v>66.226260000000011</v>
      </c>
      <c r="L22" s="326">
        <f t="shared" si="7"/>
        <v>399.34757000000002</v>
      </c>
      <c r="M22" s="324">
        <v>244.53100000000001</v>
      </c>
      <c r="N22" s="327">
        <v>69.635899999999992</v>
      </c>
      <c r="O22" s="326">
        <v>85.180669999999992</v>
      </c>
      <c r="P22" s="321">
        <v>89.927000000000007</v>
      </c>
      <c r="R22" s="278">
        <v>2007</v>
      </c>
      <c r="S22" s="275">
        <f t="shared" si="1"/>
        <v>629.00013000000001</v>
      </c>
      <c r="T22" s="276">
        <f t="shared" si="2"/>
        <v>229.65255999999999</v>
      </c>
      <c r="U22" s="276">
        <f t="shared" si="3"/>
        <v>399.34757000000002</v>
      </c>
      <c r="V22" s="276"/>
    </row>
    <row r="23" spans="1:24" x14ac:dyDescent="0.2">
      <c r="B23" s="104">
        <v>2008</v>
      </c>
      <c r="C23" s="105">
        <f t="shared" ref="C23:C31" si="8">D23+P23</f>
        <v>862.00699999999995</v>
      </c>
      <c r="D23" s="106">
        <f t="shared" si="5"/>
        <v>762.52</v>
      </c>
      <c r="E23" s="107">
        <f t="shared" si="0"/>
        <v>483.51</v>
      </c>
      <c r="F23" s="108">
        <f t="shared" si="0"/>
        <v>43.1</v>
      </c>
      <c r="G23" s="364">
        <f t="shared" si="0"/>
        <v>235.91</v>
      </c>
      <c r="H23" s="373">
        <f t="shared" si="6"/>
        <v>128.88</v>
      </c>
      <c r="I23" s="107">
        <v>26.5</v>
      </c>
      <c r="J23" s="108"/>
      <c r="K23" s="374">
        <v>102.38</v>
      </c>
      <c r="L23" s="109">
        <f t="shared" si="7"/>
        <v>633.64</v>
      </c>
      <c r="M23" s="107">
        <v>457.01</v>
      </c>
      <c r="N23" s="110">
        <v>43.1</v>
      </c>
      <c r="O23" s="109">
        <v>133.53</v>
      </c>
      <c r="P23" s="103">
        <v>99.486999999999995</v>
      </c>
      <c r="R23" s="278">
        <v>2008</v>
      </c>
      <c r="S23" s="275">
        <f t="shared" si="1"/>
        <v>862.00699999999995</v>
      </c>
      <c r="T23" s="276">
        <f t="shared" si="2"/>
        <v>228.36699999999999</v>
      </c>
      <c r="U23" s="276">
        <f t="shared" si="3"/>
        <v>633.64</v>
      </c>
      <c r="V23" s="276"/>
    </row>
    <row r="24" spans="1:24" x14ac:dyDescent="0.2">
      <c r="B24" s="329">
        <v>2009</v>
      </c>
      <c r="C24" s="322">
        <f t="shared" si="8"/>
        <v>1176.8417200000001</v>
      </c>
      <c r="D24" s="323">
        <f t="shared" si="5"/>
        <v>992.11972000000003</v>
      </c>
      <c r="E24" s="324">
        <f t="shared" si="0"/>
        <v>448.38329999999996</v>
      </c>
      <c r="F24" s="325">
        <f t="shared" si="0"/>
        <v>254.363</v>
      </c>
      <c r="G24" s="365">
        <f t="shared" si="0"/>
        <v>289.37342000000001</v>
      </c>
      <c r="H24" s="375">
        <f t="shared" si="6"/>
        <v>250.28899999999999</v>
      </c>
      <c r="I24" s="330">
        <v>88.849000000000004</v>
      </c>
      <c r="J24" s="331"/>
      <c r="K24" s="377">
        <v>161.44</v>
      </c>
      <c r="L24" s="326">
        <f t="shared" si="7"/>
        <v>741.83071999999993</v>
      </c>
      <c r="M24" s="330">
        <v>359.53429999999997</v>
      </c>
      <c r="N24" s="332">
        <v>254.363</v>
      </c>
      <c r="O24" s="333">
        <v>127.93342</v>
      </c>
      <c r="P24" s="321">
        <v>184.72200000000001</v>
      </c>
      <c r="R24" s="278">
        <v>2009</v>
      </c>
      <c r="S24" s="275">
        <f t="shared" si="1"/>
        <v>1176.8417200000001</v>
      </c>
      <c r="T24" s="276">
        <f t="shared" si="2"/>
        <v>435.01099999999997</v>
      </c>
      <c r="U24" s="276">
        <f t="shared" si="3"/>
        <v>741.83071999999993</v>
      </c>
      <c r="V24" s="276"/>
    </row>
    <row r="25" spans="1:24" x14ac:dyDescent="0.2">
      <c r="B25" s="104">
        <v>2010</v>
      </c>
      <c r="C25" s="105">
        <f t="shared" si="8"/>
        <v>1367.7377822261485</v>
      </c>
      <c r="D25" s="106">
        <f t="shared" si="5"/>
        <v>1144.3617822261485</v>
      </c>
      <c r="E25" s="107">
        <f t="shared" si="0"/>
        <v>558.63338222614846</v>
      </c>
      <c r="F25" s="108">
        <f t="shared" si="0"/>
        <v>332.55720000000002</v>
      </c>
      <c r="G25" s="364">
        <f t="shared" si="0"/>
        <v>253.1712</v>
      </c>
      <c r="H25" s="373">
        <f t="shared" si="6"/>
        <v>165.61058222614841</v>
      </c>
      <c r="I25" s="107">
        <v>25.113882226148409</v>
      </c>
      <c r="J25" s="108"/>
      <c r="K25" s="374">
        <v>140.4967</v>
      </c>
      <c r="L25" s="109">
        <f t="shared" si="7"/>
        <v>978.75120000000004</v>
      </c>
      <c r="M25" s="107">
        <v>533.51949999999999</v>
      </c>
      <c r="N25" s="110">
        <v>332.55720000000002</v>
      </c>
      <c r="O25" s="109">
        <v>112.67449999999999</v>
      </c>
      <c r="P25" s="103">
        <v>223.376</v>
      </c>
      <c r="R25" s="278">
        <v>2010</v>
      </c>
      <c r="S25" s="275">
        <f t="shared" si="1"/>
        <v>1367.7377822261485</v>
      </c>
      <c r="T25" s="276">
        <f t="shared" si="2"/>
        <v>388.98658222614841</v>
      </c>
      <c r="U25" s="276">
        <f t="shared" si="3"/>
        <v>978.75120000000004</v>
      </c>
      <c r="V25" s="276"/>
    </row>
    <row r="26" spans="1:24" x14ac:dyDescent="0.2">
      <c r="A26" s="111"/>
      <c r="B26" s="329">
        <v>2011</v>
      </c>
      <c r="C26" s="322">
        <f t="shared" si="8"/>
        <v>1880</v>
      </c>
      <c r="D26" s="323">
        <f t="shared" si="5"/>
        <v>1748.7</v>
      </c>
      <c r="E26" s="324">
        <f t="shared" ref="E26:G29" si="9">+I26+M26</f>
        <v>1240.8</v>
      </c>
      <c r="F26" s="325">
        <f t="shared" si="9"/>
        <v>278.5</v>
      </c>
      <c r="G26" s="365">
        <f t="shared" si="9"/>
        <v>229.4</v>
      </c>
      <c r="H26" s="375">
        <f t="shared" si="6"/>
        <v>107</v>
      </c>
      <c r="I26" s="330">
        <v>28.6</v>
      </c>
      <c r="J26" s="331"/>
      <c r="K26" s="377">
        <v>78.400000000000006</v>
      </c>
      <c r="L26" s="326">
        <f t="shared" si="7"/>
        <v>1641.7</v>
      </c>
      <c r="M26" s="330">
        <v>1212.2</v>
      </c>
      <c r="N26" s="332">
        <v>278.5</v>
      </c>
      <c r="O26" s="333">
        <v>151</v>
      </c>
      <c r="P26" s="321">
        <v>131.30000000000001</v>
      </c>
      <c r="Q26" s="111"/>
      <c r="R26" s="278">
        <v>2011</v>
      </c>
      <c r="S26" s="275">
        <f t="shared" si="1"/>
        <v>1880</v>
      </c>
      <c r="T26" s="276">
        <f t="shared" si="2"/>
        <v>238.3</v>
      </c>
      <c r="U26" s="276">
        <f t="shared" si="3"/>
        <v>1641.7</v>
      </c>
      <c r="V26" s="279"/>
      <c r="W26" s="111"/>
      <c r="X26" s="111"/>
    </row>
    <row r="27" spans="1:24" x14ac:dyDescent="0.2">
      <c r="A27" s="111"/>
      <c r="B27" s="104">
        <v>2012</v>
      </c>
      <c r="C27" s="105">
        <f t="shared" si="8"/>
        <v>2738.9250697518219</v>
      </c>
      <c r="D27" s="106">
        <f>+E27+F27+G27</f>
        <v>2589.04386045</v>
      </c>
      <c r="E27" s="107">
        <f t="shared" si="9"/>
        <v>1781.40966045</v>
      </c>
      <c r="F27" s="108">
        <f t="shared" si="9"/>
        <v>470.27</v>
      </c>
      <c r="G27" s="364">
        <f t="shared" si="9"/>
        <v>337.36420000000004</v>
      </c>
      <c r="H27" s="373">
        <f>+I27+J27+K27</f>
        <v>121.623</v>
      </c>
      <c r="I27" s="107">
        <v>35.28</v>
      </c>
      <c r="J27" s="108"/>
      <c r="K27" s="374">
        <v>86.343000000000004</v>
      </c>
      <c r="L27" s="109">
        <f>+M27+N27+O27</f>
        <v>2467.42086045</v>
      </c>
      <c r="M27" s="107">
        <v>1746.1296604500001</v>
      </c>
      <c r="N27" s="110">
        <v>470.27</v>
      </c>
      <c r="O27" s="109">
        <v>251.02120000000002</v>
      </c>
      <c r="P27" s="103">
        <v>149.8812093018218</v>
      </c>
      <c r="Q27" s="111"/>
      <c r="R27" s="280">
        <v>2012</v>
      </c>
      <c r="S27" s="275">
        <f t="shared" si="1"/>
        <v>2738.9250697518219</v>
      </c>
      <c r="T27" s="276">
        <f t="shared" si="2"/>
        <v>271.50420930182179</v>
      </c>
      <c r="U27" s="276">
        <f t="shared" si="3"/>
        <v>2467.42086045</v>
      </c>
      <c r="V27" s="279"/>
      <c r="W27" s="111"/>
      <c r="X27" s="111"/>
    </row>
    <row r="28" spans="1:24" x14ac:dyDescent="0.2">
      <c r="A28" s="111"/>
      <c r="B28" s="329">
        <v>2013</v>
      </c>
      <c r="C28" s="322">
        <f t="shared" si="8"/>
        <v>2589.0289318988771</v>
      </c>
      <c r="D28" s="323">
        <f>+E28+F28+G28</f>
        <v>2439.6153999999997</v>
      </c>
      <c r="E28" s="324">
        <f t="shared" si="9"/>
        <v>1829.8335</v>
      </c>
      <c r="F28" s="325">
        <f t="shared" si="9"/>
        <v>188.4134</v>
      </c>
      <c r="G28" s="365">
        <f t="shared" si="9"/>
        <v>421.36850000000004</v>
      </c>
      <c r="H28" s="375">
        <f>+I28+J28+K28</f>
        <v>209.3229</v>
      </c>
      <c r="I28" s="330">
        <v>65.214799999999997</v>
      </c>
      <c r="J28" s="331"/>
      <c r="K28" s="377">
        <v>144.10810000000001</v>
      </c>
      <c r="L28" s="326">
        <f>+M28+N28+O28</f>
        <v>2230.2925</v>
      </c>
      <c r="M28" s="330">
        <v>1764.6187</v>
      </c>
      <c r="N28" s="332">
        <v>188.4134</v>
      </c>
      <c r="O28" s="333">
        <v>277.2604</v>
      </c>
      <c r="P28" s="321">
        <v>149.41353189887735</v>
      </c>
      <c r="Q28" s="111"/>
      <c r="R28" s="280">
        <v>2013</v>
      </c>
      <c r="S28" s="275">
        <f t="shared" si="1"/>
        <v>2589.0289318988771</v>
      </c>
      <c r="T28" s="276">
        <f t="shared" si="2"/>
        <v>358.73643189887736</v>
      </c>
      <c r="U28" s="276">
        <f t="shared" si="3"/>
        <v>2230.2925</v>
      </c>
      <c r="V28" s="279"/>
      <c r="W28" s="111"/>
      <c r="X28" s="111"/>
    </row>
    <row r="29" spans="1:24" x14ac:dyDescent="0.2">
      <c r="A29" s="111"/>
      <c r="B29" s="112">
        <v>2014</v>
      </c>
      <c r="C29" s="105">
        <f t="shared" si="8"/>
        <v>2777.6365865752709</v>
      </c>
      <c r="D29" s="106">
        <f>+E29+F29+G29</f>
        <v>2666.6126000887843</v>
      </c>
      <c r="E29" s="107">
        <f t="shared" si="9"/>
        <v>2021.3049047048166</v>
      </c>
      <c r="F29" s="108">
        <f t="shared" si="9"/>
        <v>244.01244188000001</v>
      </c>
      <c r="G29" s="364">
        <f t="shared" si="9"/>
        <v>401.29525350396761</v>
      </c>
      <c r="H29" s="373">
        <f>+I29+J29+K29</f>
        <v>178.33149350396769</v>
      </c>
      <c r="I29" s="107">
        <v>62.090519999999998</v>
      </c>
      <c r="J29" s="108"/>
      <c r="K29" s="374">
        <v>116.24097350396768</v>
      </c>
      <c r="L29" s="109">
        <f>+M29+N29+O29</f>
        <v>2488.2811065848164</v>
      </c>
      <c r="M29" s="107">
        <v>1959.2143847048167</v>
      </c>
      <c r="N29" s="110">
        <v>244.01244188000001</v>
      </c>
      <c r="O29" s="109">
        <v>285.05427999999995</v>
      </c>
      <c r="P29" s="103">
        <v>111.02398648648649</v>
      </c>
      <c r="Q29" s="111"/>
      <c r="R29" s="281">
        <v>2014</v>
      </c>
      <c r="S29" s="275">
        <f t="shared" si="1"/>
        <v>2777.6365865752709</v>
      </c>
      <c r="T29" s="276">
        <f t="shared" si="2"/>
        <v>289.35547999045417</v>
      </c>
      <c r="U29" s="276">
        <f t="shared" si="3"/>
        <v>2488.2811065848164</v>
      </c>
      <c r="V29" s="279"/>
      <c r="W29" s="111"/>
      <c r="X29" s="111"/>
    </row>
    <row r="30" spans="1:24" x14ac:dyDescent="0.2">
      <c r="A30" s="282"/>
      <c r="B30" s="334">
        <v>2015</v>
      </c>
      <c r="C30" s="335">
        <f>D30+P30</f>
        <v>2593.4579568204049</v>
      </c>
      <c r="D30" s="336">
        <f>+E30+F30+G30</f>
        <v>2486.3082598507081</v>
      </c>
      <c r="E30" s="337">
        <f t="shared" ref="E30:G31" si="10">+I30+M30</f>
        <v>1773.8894952016162</v>
      </c>
      <c r="F30" s="338">
        <f t="shared" si="10"/>
        <v>354.97169140999995</v>
      </c>
      <c r="G30" s="366">
        <f t="shared" si="10"/>
        <v>357.44707323909199</v>
      </c>
      <c r="H30" s="378">
        <f>+I30+J30+K30</f>
        <v>122.07089438088975</v>
      </c>
      <c r="I30" s="339">
        <v>43.02659068965518</v>
      </c>
      <c r="J30" s="340"/>
      <c r="K30" s="379">
        <v>79.044303691234575</v>
      </c>
      <c r="L30" s="355">
        <f>+M30+N30+O30</f>
        <v>2364.2373654698185</v>
      </c>
      <c r="M30" s="339">
        <v>1730.862904511961</v>
      </c>
      <c r="N30" s="341">
        <v>354.97169140999995</v>
      </c>
      <c r="O30" s="342">
        <v>278.40276954785742</v>
      </c>
      <c r="P30" s="343">
        <v>107.14969696969698</v>
      </c>
      <c r="Q30" s="282"/>
      <c r="R30" s="283" t="s">
        <v>188</v>
      </c>
      <c r="S30" s="275">
        <f t="shared" si="1"/>
        <v>2593.4579568204049</v>
      </c>
      <c r="T30" s="276">
        <f t="shared" si="2"/>
        <v>229.22059135058674</v>
      </c>
      <c r="U30" s="276">
        <f t="shared" si="3"/>
        <v>2364.2373654698185</v>
      </c>
      <c r="V30" s="284"/>
      <c r="W30" s="282"/>
      <c r="X30" s="282"/>
    </row>
    <row r="31" spans="1:24" ht="13.5" thickBot="1" x14ac:dyDescent="0.25">
      <c r="B31" s="380" t="s">
        <v>192</v>
      </c>
      <c r="C31" s="105">
        <f t="shared" si="8"/>
        <v>1798.1616236412588</v>
      </c>
      <c r="D31" s="106">
        <f>+E31+F31+G31</f>
        <v>1728.7910787222602</v>
      </c>
      <c r="E31" s="107">
        <f t="shared" si="10"/>
        <v>965.84027135636131</v>
      </c>
      <c r="F31" s="108">
        <f t="shared" si="10"/>
        <v>398.28611609000006</v>
      </c>
      <c r="G31" s="364">
        <f t="shared" si="10"/>
        <v>364.6646912758988</v>
      </c>
      <c r="H31" s="373">
        <f>+I31+J31+K31</f>
        <v>126.9743557839394</v>
      </c>
      <c r="I31" s="381">
        <v>26.982600426796537</v>
      </c>
      <c r="J31" s="382"/>
      <c r="K31" s="383">
        <v>99.991755357142864</v>
      </c>
      <c r="L31" s="109">
        <f>+M31+N31+O31</f>
        <v>1601.8167229383207</v>
      </c>
      <c r="M31" s="381">
        <v>938.85767092956473</v>
      </c>
      <c r="N31" s="384">
        <v>398.28611609000006</v>
      </c>
      <c r="O31" s="385">
        <v>264.67293591875591</v>
      </c>
      <c r="P31" s="103">
        <v>69.370544918998519</v>
      </c>
      <c r="R31" s="285">
        <v>69370.544918998523</v>
      </c>
      <c r="S31" s="286"/>
      <c r="T31" s="287">
        <v>99991.755357142858</v>
      </c>
      <c r="U31" s="276"/>
      <c r="V31" s="276"/>
    </row>
    <row r="32" spans="1:24" x14ac:dyDescent="0.2">
      <c r="B32" s="386" t="s">
        <v>194</v>
      </c>
      <c r="C32" s="387">
        <f>(C31/C30)-1</f>
        <v>-0.3066548008182034</v>
      </c>
      <c r="D32" s="387">
        <f t="shared" ref="D32:P32" si="11">(D31/D30)-1</f>
        <v>-0.30467548749322559</v>
      </c>
      <c r="E32" s="387">
        <f t="shared" si="11"/>
        <v>-0.45552399178812086</v>
      </c>
      <c r="F32" s="387">
        <f t="shared" si="11"/>
        <v>0.12202219424300798</v>
      </c>
      <c r="G32" s="387">
        <f t="shared" si="11"/>
        <v>2.0192130743728498E-2</v>
      </c>
      <c r="H32" s="387">
        <f t="shared" si="11"/>
        <v>4.0168964337638835E-2</v>
      </c>
      <c r="I32" s="387">
        <f t="shared" si="11"/>
        <v>-0.37288546467884742</v>
      </c>
      <c r="J32" s="387"/>
      <c r="K32" s="387">
        <f t="shared" si="11"/>
        <v>0.26500899733058447</v>
      </c>
      <c r="L32" s="388">
        <f t="shared" si="11"/>
        <v>-0.32248058239278798</v>
      </c>
      <c r="M32" s="387">
        <f t="shared" si="11"/>
        <v>-0.45757825851938994</v>
      </c>
      <c r="N32" s="387">
        <f t="shared" si="11"/>
        <v>0.12202219424300798</v>
      </c>
      <c r="O32" s="387">
        <f t="shared" si="11"/>
        <v>-4.9316440534695749E-2</v>
      </c>
      <c r="P32" s="389">
        <f t="shared" si="11"/>
        <v>-0.35258291081665671</v>
      </c>
      <c r="R32" s="295">
        <f>+R31/1000</f>
        <v>69.370544918998519</v>
      </c>
      <c r="S32" s="295">
        <f>+S31/1000</f>
        <v>0</v>
      </c>
      <c r="T32" s="295">
        <f>+T31/1000</f>
        <v>99.991755357142864</v>
      </c>
    </row>
    <row r="33" spans="2:22" x14ac:dyDescent="0.2">
      <c r="B33" s="113" t="s">
        <v>195</v>
      </c>
      <c r="C33" s="288">
        <f>((C31/C26)^(1/5))-1</f>
        <v>-8.8618907180182394E-3</v>
      </c>
      <c r="D33" s="288">
        <f t="shared" ref="D33:P33" si="12">((D31/D26)^(1/5))-1</f>
        <v>-2.2874376037045341E-3</v>
      </c>
      <c r="E33" s="288">
        <f t="shared" si="12"/>
        <v>-4.8868193621900757E-2</v>
      </c>
      <c r="F33" s="288">
        <f t="shared" si="12"/>
        <v>7.4172410568298375E-2</v>
      </c>
      <c r="G33" s="288">
        <f t="shared" si="12"/>
        <v>9.7134975759001874E-2</v>
      </c>
      <c r="H33" s="288">
        <f t="shared" si="12"/>
        <v>3.4823894221307938E-2</v>
      </c>
      <c r="I33" s="288">
        <f t="shared" si="12"/>
        <v>-1.1575381387993855E-2</v>
      </c>
      <c r="J33" s="288"/>
      <c r="K33" s="288">
        <f t="shared" si="12"/>
        <v>4.9855737382234366E-2</v>
      </c>
      <c r="L33" s="356">
        <f t="shared" si="12"/>
        <v>-4.9066933323391737E-3</v>
      </c>
      <c r="M33" s="288">
        <f t="shared" si="12"/>
        <v>-4.9821726227765262E-2</v>
      </c>
      <c r="N33" s="288">
        <f t="shared" si="12"/>
        <v>7.4172410568298375E-2</v>
      </c>
      <c r="O33" s="288">
        <f t="shared" si="12"/>
        <v>0.11878469740566122</v>
      </c>
      <c r="P33" s="390">
        <f t="shared" si="12"/>
        <v>-0.11979855746760071</v>
      </c>
    </row>
    <row r="34" spans="2:22" x14ac:dyDescent="0.2">
      <c r="B34" s="344" t="s">
        <v>196</v>
      </c>
      <c r="C34" s="345">
        <f>(C31/C21)-1</f>
        <v>2.7449451401130434</v>
      </c>
      <c r="D34" s="345">
        <f t="shared" ref="D34:P34" si="13">(D31/D21)-1</f>
        <v>2.8744410151461217</v>
      </c>
      <c r="E34" s="345">
        <f t="shared" si="13"/>
        <v>2.3353717391223738</v>
      </c>
      <c r="F34" s="345">
        <f t="shared" si="13"/>
        <v>23.075809471679868</v>
      </c>
      <c r="G34" s="345">
        <f t="shared" si="13"/>
        <v>1.6031487177583683</v>
      </c>
      <c r="H34" s="345">
        <f t="shared" si="13"/>
        <v>0.32617218428053052</v>
      </c>
      <c r="I34" s="345">
        <f t="shared" si="13"/>
        <v>-7.5875045318291034E-2</v>
      </c>
      <c r="J34" s="345"/>
      <c r="K34" s="345">
        <f t="shared" si="13"/>
        <v>0.50257344969935347</v>
      </c>
      <c r="L34" s="357">
        <f t="shared" si="13"/>
        <v>3.5706251599711258</v>
      </c>
      <c r="M34" s="345">
        <f t="shared" si="13"/>
        <v>2.6057626861418814</v>
      </c>
      <c r="N34" s="345">
        <f t="shared" si="13"/>
        <v>23.075809471679868</v>
      </c>
      <c r="O34" s="345">
        <f t="shared" si="13"/>
        <v>2.599082608122981</v>
      </c>
      <c r="P34" s="391">
        <f t="shared" si="13"/>
        <v>1.0431344776307987</v>
      </c>
      <c r="R34" s="550"/>
    </row>
    <row r="35" spans="2:22" ht="13.5" thickBot="1" x14ac:dyDescent="0.25">
      <c r="B35" s="114" t="s">
        <v>189</v>
      </c>
      <c r="C35" s="289">
        <f>((C31/C21)^(1/10))-1</f>
        <v>0.14115475967233593</v>
      </c>
      <c r="D35" s="289">
        <f t="shared" ref="D35:P35" si="14">((D31/D21)^(1/10))-1</f>
        <v>0.14504065144843348</v>
      </c>
      <c r="E35" s="289">
        <f t="shared" si="14"/>
        <v>0.12801383031239033</v>
      </c>
      <c r="F35" s="289">
        <f t="shared" si="14"/>
        <v>0.37454223818210908</v>
      </c>
      <c r="G35" s="289">
        <f t="shared" si="14"/>
        <v>0.10039826763201054</v>
      </c>
      <c r="H35" s="289">
        <f t="shared" si="14"/>
        <v>2.863190685893402E-2</v>
      </c>
      <c r="I35" s="289">
        <f t="shared" si="14"/>
        <v>-7.8597477896754642E-3</v>
      </c>
      <c r="J35" s="289"/>
      <c r="K35" s="289">
        <f t="shared" si="14"/>
        <v>4.1558268767638573E-2</v>
      </c>
      <c r="L35" s="358">
        <f t="shared" si="14"/>
        <v>0.16411949061057718</v>
      </c>
      <c r="M35" s="289">
        <f t="shared" si="14"/>
        <v>0.13684096348173824</v>
      </c>
      <c r="N35" s="289">
        <f t="shared" si="14"/>
        <v>0.37454223818210908</v>
      </c>
      <c r="O35" s="289">
        <f t="shared" si="14"/>
        <v>0.13663017520984444</v>
      </c>
      <c r="P35" s="392">
        <f t="shared" si="14"/>
        <v>7.4062849785359708E-2</v>
      </c>
      <c r="R35" s="551"/>
    </row>
    <row r="36" spans="2:22" x14ac:dyDescent="0.2">
      <c r="B36" s="115"/>
      <c r="C36" s="116"/>
      <c r="D36" s="116"/>
      <c r="R36" s="63"/>
    </row>
    <row r="37" spans="2:22" x14ac:dyDescent="0.2">
      <c r="B37" s="117" t="s">
        <v>118</v>
      </c>
      <c r="C37" s="117"/>
      <c r="D37" s="116"/>
      <c r="R37" s="63"/>
    </row>
    <row r="38" spans="2:22" x14ac:dyDescent="0.2">
      <c r="B38" s="116" t="s">
        <v>190</v>
      </c>
      <c r="C38" s="116"/>
      <c r="D38" s="116"/>
    </row>
    <row r="39" spans="2:22" x14ac:dyDescent="0.2">
      <c r="B39" s="116" t="s">
        <v>193</v>
      </c>
      <c r="C39" s="117"/>
      <c r="D39" s="116"/>
      <c r="R39" s="63"/>
    </row>
    <row r="40" spans="2:22" ht="14.25" x14ac:dyDescent="0.2">
      <c r="C40" s="118"/>
      <c r="D40" s="118"/>
    </row>
    <row r="41" spans="2:22" ht="20.25" x14ac:dyDescent="0.3">
      <c r="B41" s="99"/>
      <c r="C41" s="99"/>
      <c r="D41" s="119"/>
    </row>
    <row r="43" spans="2:22" x14ac:dyDescent="0.2">
      <c r="S43" s="111" t="s">
        <v>47</v>
      </c>
      <c r="T43" s="276" t="s">
        <v>14</v>
      </c>
      <c r="U43" s="276" t="s">
        <v>15</v>
      </c>
      <c r="V43" s="276" t="s">
        <v>16</v>
      </c>
    </row>
    <row r="44" spans="2:22" x14ac:dyDescent="0.2">
      <c r="R44">
        <v>1995</v>
      </c>
      <c r="S44" s="275">
        <f>H10</f>
        <v>154.712999</v>
      </c>
      <c r="T44" s="275">
        <f>I10</f>
        <v>38.418108999999994</v>
      </c>
      <c r="U44" s="275">
        <f>J10</f>
        <v>11.412649999999999</v>
      </c>
      <c r="V44" s="275">
        <f>K10</f>
        <v>104.88224000000001</v>
      </c>
    </row>
    <row r="45" spans="2:22" x14ac:dyDescent="0.2">
      <c r="R45">
        <v>1996</v>
      </c>
      <c r="S45" s="275">
        <f t="shared" ref="S45:V60" si="15">H11</f>
        <v>176.97620699999999</v>
      </c>
      <c r="T45" s="275">
        <f t="shared" si="15"/>
        <v>65.267436999999987</v>
      </c>
      <c r="U45" s="275">
        <f t="shared" si="15"/>
        <v>16.600999999999999</v>
      </c>
      <c r="V45" s="275">
        <f t="shared" si="15"/>
        <v>95.107770000000002</v>
      </c>
    </row>
    <row r="46" spans="2:22" x14ac:dyDescent="0.2">
      <c r="R46">
        <v>1997</v>
      </c>
      <c r="S46" s="275">
        <f t="shared" si="15"/>
        <v>207.88996599999999</v>
      </c>
      <c r="T46" s="275">
        <f t="shared" si="15"/>
        <v>103.23717600000001</v>
      </c>
      <c r="U46" s="275">
        <f t="shared" si="15"/>
        <v>32.720779999999998</v>
      </c>
      <c r="V46" s="275">
        <f t="shared" si="15"/>
        <v>71.932009999999991</v>
      </c>
    </row>
    <row r="47" spans="2:22" x14ac:dyDescent="0.2">
      <c r="R47">
        <v>1998</v>
      </c>
      <c r="S47" s="275">
        <f t="shared" si="15"/>
        <v>202.79134299999998</v>
      </c>
      <c r="T47" s="275">
        <f t="shared" si="15"/>
        <v>114.539113</v>
      </c>
      <c r="U47" s="275">
        <f t="shared" si="15"/>
        <v>46.155269999999994</v>
      </c>
      <c r="V47" s="275">
        <f t="shared" si="15"/>
        <v>42.096959999999996</v>
      </c>
    </row>
    <row r="48" spans="2:22" x14ac:dyDescent="0.2">
      <c r="R48">
        <v>1999</v>
      </c>
      <c r="S48" s="275">
        <f t="shared" si="15"/>
        <v>201.72455901183432</v>
      </c>
      <c r="T48" s="275">
        <f t="shared" si="15"/>
        <v>136.331909</v>
      </c>
      <c r="U48" s="275">
        <f t="shared" si="15"/>
        <v>31.317900000000002</v>
      </c>
      <c r="V48" s="275">
        <f t="shared" si="15"/>
        <v>34.074750011834318</v>
      </c>
    </row>
    <row r="49" spans="3:22" x14ac:dyDescent="0.2">
      <c r="R49">
        <v>2000</v>
      </c>
      <c r="S49" s="275">
        <f t="shared" si="15"/>
        <v>165.994</v>
      </c>
      <c r="T49" s="275">
        <f t="shared" si="15"/>
        <v>123.21599999999999</v>
      </c>
      <c r="U49" s="275">
        <f t="shared" si="15"/>
        <v>26.69</v>
      </c>
      <c r="V49" s="275">
        <f t="shared" si="15"/>
        <v>16.088000000000001</v>
      </c>
    </row>
    <row r="50" spans="3:22" x14ac:dyDescent="0.2">
      <c r="R50">
        <v>2001</v>
      </c>
      <c r="S50" s="275">
        <f t="shared" si="15"/>
        <v>95.058679999999995</v>
      </c>
      <c r="T50" s="275">
        <f t="shared" si="15"/>
        <v>76.277079999999998</v>
      </c>
      <c r="U50" s="275">
        <f t="shared" si="15"/>
        <v>3.1160000000000001</v>
      </c>
      <c r="V50" s="275">
        <f t="shared" si="15"/>
        <v>15.6656</v>
      </c>
    </row>
    <row r="51" spans="3:22" x14ac:dyDescent="0.2">
      <c r="R51" s="278">
        <v>2002</v>
      </c>
      <c r="S51" s="275">
        <f t="shared" si="15"/>
        <v>109.85599999999999</v>
      </c>
      <c r="T51" s="275">
        <f t="shared" si="15"/>
        <v>77.798000000000002</v>
      </c>
      <c r="U51" s="275">
        <f t="shared" si="15"/>
        <v>0.377</v>
      </c>
      <c r="V51" s="275">
        <f t="shared" si="15"/>
        <v>31.681000000000001</v>
      </c>
    </row>
    <row r="52" spans="3:22" x14ac:dyDescent="0.2">
      <c r="R52">
        <v>2003</v>
      </c>
      <c r="S52" s="275">
        <f t="shared" si="15"/>
        <v>110.83199999999999</v>
      </c>
      <c r="T52" s="275">
        <f t="shared" si="15"/>
        <v>67.105000000000004</v>
      </c>
      <c r="U52" s="275">
        <f t="shared" si="15"/>
        <v>0</v>
      </c>
      <c r="V52" s="275">
        <f t="shared" si="15"/>
        <v>43.726999999999997</v>
      </c>
    </row>
    <row r="53" spans="3:22" x14ac:dyDescent="0.2">
      <c r="R53">
        <v>2004</v>
      </c>
      <c r="S53" s="275">
        <f t="shared" si="15"/>
        <v>116.143</v>
      </c>
      <c r="T53" s="275">
        <f t="shared" si="15"/>
        <v>67.001000000000005</v>
      </c>
      <c r="U53" s="275">
        <f t="shared" si="15"/>
        <v>0</v>
      </c>
      <c r="V53" s="275">
        <f t="shared" si="15"/>
        <v>49.142000000000003</v>
      </c>
    </row>
    <row r="54" spans="3:22" x14ac:dyDescent="0.2">
      <c r="R54">
        <v>2005</v>
      </c>
      <c r="S54" s="275">
        <f t="shared" si="15"/>
        <v>117.43026999999999</v>
      </c>
      <c r="T54" s="275">
        <f t="shared" si="15"/>
        <v>53.766709999999996</v>
      </c>
      <c r="U54" s="275">
        <f t="shared" si="15"/>
        <v>0</v>
      </c>
      <c r="V54" s="275">
        <f t="shared" si="15"/>
        <v>63.663559999999997</v>
      </c>
    </row>
    <row r="55" spans="3:22" x14ac:dyDescent="0.2">
      <c r="R55">
        <v>2006</v>
      </c>
      <c r="S55" s="275">
        <f t="shared" si="15"/>
        <v>95.745000000000005</v>
      </c>
      <c r="T55" s="275">
        <f t="shared" si="15"/>
        <v>29.198</v>
      </c>
      <c r="U55" s="275">
        <f t="shared" si="15"/>
        <v>0</v>
      </c>
      <c r="V55" s="275">
        <f t="shared" si="15"/>
        <v>66.546999999999997</v>
      </c>
    </row>
    <row r="56" spans="3:22" x14ac:dyDescent="0.2">
      <c r="R56">
        <v>2007</v>
      </c>
      <c r="S56" s="275">
        <f t="shared" si="15"/>
        <v>139.72556</v>
      </c>
      <c r="T56" s="275">
        <f t="shared" si="15"/>
        <v>73.499299999999991</v>
      </c>
      <c r="U56" s="275">
        <f t="shared" si="15"/>
        <v>0</v>
      </c>
      <c r="V56" s="275">
        <f t="shared" si="15"/>
        <v>66.226260000000011</v>
      </c>
    </row>
    <row r="57" spans="3:22" x14ac:dyDescent="0.2">
      <c r="R57">
        <v>2008</v>
      </c>
      <c r="S57" s="275">
        <f t="shared" si="15"/>
        <v>128.88</v>
      </c>
      <c r="T57" s="275">
        <f t="shared" si="15"/>
        <v>26.5</v>
      </c>
      <c r="U57" s="275">
        <f t="shared" si="15"/>
        <v>0</v>
      </c>
      <c r="V57" s="275">
        <f t="shared" si="15"/>
        <v>102.38</v>
      </c>
    </row>
    <row r="58" spans="3:22" x14ac:dyDescent="0.2">
      <c r="R58">
        <v>2009</v>
      </c>
      <c r="S58" s="275">
        <f t="shared" si="15"/>
        <v>250.28899999999999</v>
      </c>
      <c r="T58" s="275">
        <f t="shared" si="15"/>
        <v>88.849000000000004</v>
      </c>
      <c r="U58" s="275">
        <f t="shared" si="15"/>
        <v>0</v>
      </c>
      <c r="V58" s="275">
        <f t="shared" si="15"/>
        <v>161.44</v>
      </c>
    </row>
    <row r="59" spans="3:22" x14ac:dyDescent="0.2">
      <c r="R59">
        <v>2010</v>
      </c>
      <c r="S59" s="275">
        <f t="shared" si="15"/>
        <v>165.61058222614841</v>
      </c>
      <c r="T59" s="275">
        <f t="shared" si="15"/>
        <v>25.113882226148409</v>
      </c>
      <c r="U59" s="275">
        <f t="shared" si="15"/>
        <v>0</v>
      </c>
      <c r="V59" s="275">
        <f t="shared" si="15"/>
        <v>140.4967</v>
      </c>
    </row>
    <row r="60" spans="3:22" x14ac:dyDescent="0.2">
      <c r="R60">
        <v>2011</v>
      </c>
      <c r="S60" s="275">
        <f t="shared" si="15"/>
        <v>107</v>
      </c>
      <c r="T60" s="275">
        <f t="shared" si="15"/>
        <v>28.6</v>
      </c>
      <c r="U60" s="275">
        <f t="shared" si="15"/>
        <v>0</v>
      </c>
      <c r="V60" s="275">
        <f t="shared" si="15"/>
        <v>78.400000000000006</v>
      </c>
    </row>
    <row r="61" spans="3:22" x14ac:dyDescent="0.2">
      <c r="R61">
        <v>2012</v>
      </c>
      <c r="S61" s="275">
        <f t="shared" ref="S61:V64" si="16">H27</f>
        <v>121.623</v>
      </c>
      <c r="T61" s="275">
        <f t="shared" si="16"/>
        <v>35.28</v>
      </c>
      <c r="U61" s="275">
        <f t="shared" si="16"/>
        <v>0</v>
      </c>
      <c r="V61" s="275">
        <f t="shared" si="16"/>
        <v>86.343000000000004</v>
      </c>
    </row>
    <row r="62" spans="3:22" x14ac:dyDescent="0.2">
      <c r="R62">
        <v>2013</v>
      </c>
      <c r="S62" s="275">
        <f t="shared" si="16"/>
        <v>209.3229</v>
      </c>
      <c r="T62" s="275">
        <f t="shared" si="16"/>
        <v>65.214799999999997</v>
      </c>
      <c r="U62" s="275">
        <f t="shared" si="16"/>
        <v>0</v>
      </c>
      <c r="V62" s="275">
        <f t="shared" si="16"/>
        <v>144.10810000000001</v>
      </c>
    </row>
    <row r="63" spans="3:22" x14ac:dyDescent="0.2">
      <c r="R63">
        <v>2014</v>
      </c>
      <c r="S63" s="275">
        <f t="shared" si="16"/>
        <v>178.33149350396769</v>
      </c>
      <c r="T63" s="275">
        <f t="shared" si="16"/>
        <v>62.090519999999998</v>
      </c>
      <c r="U63" s="275">
        <f t="shared" si="16"/>
        <v>0</v>
      </c>
      <c r="V63" s="275">
        <f t="shared" si="16"/>
        <v>116.24097350396768</v>
      </c>
    </row>
    <row r="64" spans="3:22" x14ac:dyDescent="0.2">
      <c r="C64" s="116" t="s">
        <v>191</v>
      </c>
      <c r="R64" s="290" t="s">
        <v>188</v>
      </c>
      <c r="S64" s="275">
        <f t="shared" si="16"/>
        <v>122.07089438088975</v>
      </c>
      <c r="T64" s="275">
        <f t="shared" si="16"/>
        <v>43.02659068965518</v>
      </c>
      <c r="U64" s="275">
        <f t="shared" si="16"/>
        <v>0</v>
      </c>
      <c r="V64" s="275">
        <f t="shared" si="16"/>
        <v>79.044303691234575</v>
      </c>
    </row>
    <row r="65" spans="3:22" x14ac:dyDescent="0.2">
      <c r="C65" s="116" t="s">
        <v>119</v>
      </c>
    </row>
    <row r="66" spans="3:22" x14ac:dyDescent="0.2">
      <c r="S66" s="291" t="s">
        <v>46</v>
      </c>
      <c r="T66" s="275" t="s">
        <v>14</v>
      </c>
      <c r="U66" s="275" t="s">
        <v>15</v>
      </c>
      <c r="V66" s="275" t="s">
        <v>16</v>
      </c>
    </row>
    <row r="67" spans="3:22" x14ac:dyDescent="0.2">
      <c r="R67">
        <v>1995</v>
      </c>
      <c r="S67" s="275">
        <f t="shared" ref="S67:V85" si="17">L10</f>
        <v>66.165630000000007</v>
      </c>
      <c r="T67" s="275">
        <f t="shared" si="17"/>
        <v>7.6486299999999998</v>
      </c>
      <c r="U67" s="275">
        <f t="shared" si="17"/>
        <v>0</v>
      </c>
      <c r="V67" s="275">
        <f t="shared" si="17"/>
        <v>58.517000000000003</v>
      </c>
    </row>
    <row r="68" spans="3:22" x14ac:dyDescent="0.2">
      <c r="R68">
        <v>1996</v>
      </c>
      <c r="S68" s="275">
        <f t="shared" si="17"/>
        <v>195.92117000000002</v>
      </c>
      <c r="T68" s="275">
        <f t="shared" si="17"/>
        <v>97.751460000000009</v>
      </c>
      <c r="U68" s="275">
        <f t="shared" si="17"/>
        <v>0</v>
      </c>
      <c r="V68" s="275">
        <f t="shared" si="17"/>
        <v>98.169710000000009</v>
      </c>
    </row>
    <row r="69" spans="3:22" x14ac:dyDescent="0.2">
      <c r="R69">
        <v>1997</v>
      </c>
      <c r="S69" s="275">
        <f t="shared" si="17"/>
        <v>339.73591500000003</v>
      </c>
      <c r="T69" s="275">
        <f t="shared" si="17"/>
        <v>240.20695500000002</v>
      </c>
      <c r="U69" s="275">
        <f t="shared" si="17"/>
        <v>0</v>
      </c>
      <c r="V69" s="275">
        <f t="shared" si="17"/>
        <v>99.528960000000012</v>
      </c>
    </row>
    <row r="70" spans="3:22" x14ac:dyDescent="0.2">
      <c r="R70">
        <v>1998</v>
      </c>
      <c r="S70" s="275">
        <f t="shared" si="17"/>
        <v>358.72008800000003</v>
      </c>
      <c r="T70" s="275">
        <f t="shared" si="17"/>
        <v>250.824128</v>
      </c>
      <c r="U70" s="275">
        <f t="shared" si="17"/>
        <v>13.488</v>
      </c>
      <c r="V70" s="275">
        <f t="shared" si="17"/>
        <v>94.407960000000003</v>
      </c>
    </row>
    <row r="71" spans="3:22" x14ac:dyDescent="0.2">
      <c r="R71">
        <v>1999</v>
      </c>
      <c r="S71" s="275">
        <f t="shared" si="17"/>
        <v>507.81466899999998</v>
      </c>
      <c r="T71" s="275">
        <f t="shared" si="17"/>
        <v>280.900419</v>
      </c>
      <c r="U71" s="275">
        <f t="shared" si="17"/>
        <v>139.48872</v>
      </c>
      <c r="V71" s="275">
        <f t="shared" si="17"/>
        <v>87.425529999999995</v>
      </c>
    </row>
    <row r="72" spans="3:22" x14ac:dyDescent="0.2">
      <c r="R72">
        <v>2000</v>
      </c>
      <c r="S72" s="275">
        <f t="shared" si="17"/>
        <v>439.80900000000003</v>
      </c>
      <c r="T72" s="275">
        <f t="shared" si="17"/>
        <v>214.44200000000001</v>
      </c>
      <c r="U72" s="275">
        <f t="shared" si="17"/>
        <v>102.249</v>
      </c>
      <c r="V72" s="275">
        <f t="shared" si="17"/>
        <v>123.11799999999999</v>
      </c>
    </row>
    <row r="73" spans="3:22" x14ac:dyDescent="0.2">
      <c r="R73">
        <v>2001</v>
      </c>
      <c r="S73" s="275">
        <f t="shared" si="17"/>
        <v>210.83829</v>
      </c>
      <c r="T73" s="275">
        <f t="shared" si="17"/>
        <v>33.495100000000001</v>
      </c>
      <c r="U73" s="275">
        <f t="shared" si="17"/>
        <v>58.627000000000002</v>
      </c>
      <c r="V73" s="275">
        <f t="shared" si="17"/>
        <v>118.71619</v>
      </c>
    </row>
    <row r="74" spans="3:22" x14ac:dyDescent="0.2">
      <c r="R74">
        <v>2002</v>
      </c>
      <c r="S74" s="275">
        <f t="shared" si="17"/>
        <v>132.34300000000002</v>
      </c>
      <c r="T74" s="275">
        <f t="shared" si="17"/>
        <v>30.042000000000002</v>
      </c>
      <c r="U74" s="275">
        <f t="shared" si="17"/>
        <v>37.28</v>
      </c>
      <c r="V74" s="275">
        <f t="shared" si="17"/>
        <v>65.021000000000001</v>
      </c>
    </row>
    <row r="75" spans="3:22" x14ac:dyDescent="0.2">
      <c r="R75">
        <v>2003</v>
      </c>
      <c r="S75" s="275">
        <f t="shared" si="17"/>
        <v>81.125</v>
      </c>
      <c r="T75" s="275">
        <f t="shared" si="17"/>
        <v>20.059999999999999</v>
      </c>
      <c r="U75" s="275">
        <f t="shared" si="17"/>
        <v>12.826000000000001</v>
      </c>
      <c r="V75" s="275">
        <f t="shared" si="17"/>
        <v>48.238999999999997</v>
      </c>
    </row>
    <row r="76" spans="3:22" x14ac:dyDescent="0.2">
      <c r="R76">
        <v>2004</v>
      </c>
      <c r="S76" s="275">
        <f t="shared" si="17"/>
        <v>168.55199999999999</v>
      </c>
      <c r="T76" s="275">
        <f t="shared" si="17"/>
        <v>92.564999999999998</v>
      </c>
      <c r="U76" s="275">
        <f t="shared" si="17"/>
        <v>24.366</v>
      </c>
      <c r="V76" s="275">
        <f t="shared" si="17"/>
        <v>51.621000000000002</v>
      </c>
    </row>
    <row r="77" spans="3:22" x14ac:dyDescent="0.2">
      <c r="R77">
        <v>2005</v>
      </c>
      <c r="S77" s="275">
        <f t="shared" si="17"/>
        <v>231.06162000000003</v>
      </c>
      <c r="T77" s="275">
        <f t="shared" si="17"/>
        <v>139.72464000000002</v>
      </c>
      <c r="U77" s="275">
        <f t="shared" si="17"/>
        <v>20.633900000000001</v>
      </c>
      <c r="V77" s="275">
        <f t="shared" si="17"/>
        <v>70.70308</v>
      </c>
    </row>
    <row r="78" spans="3:22" x14ac:dyDescent="0.2">
      <c r="R78">
        <v>2006</v>
      </c>
      <c r="S78" s="275">
        <f t="shared" si="17"/>
        <v>350.459</v>
      </c>
      <c r="T78" s="275">
        <f t="shared" si="17"/>
        <v>260.37700000000001</v>
      </c>
      <c r="U78" s="275">
        <f t="shared" si="17"/>
        <v>16.542999999999999</v>
      </c>
      <c r="V78" s="275">
        <f t="shared" si="17"/>
        <v>73.539000000000001</v>
      </c>
    </row>
    <row r="79" spans="3:22" x14ac:dyDescent="0.2">
      <c r="R79">
        <v>2007</v>
      </c>
      <c r="S79" s="275">
        <f t="shared" si="17"/>
        <v>399.34757000000002</v>
      </c>
      <c r="T79" s="275">
        <f t="shared" si="17"/>
        <v>244.53100000000001</v>
      </c>
      <c r="U79" s="275">
        <f t="shared" si="17"/>
        <v>69.635899999999992</v>
      </c>
      <c r="V79" s="275">
        <f t="shared" si="17"/>
        <v>85.180669999999992</v>
      </c>
    </row>
    <row r="80" spans="3:22" x14ac:dyDescent="0.2">
      <c r="R80">
        <v>2008</v>
      </c>
      <c r="S80" s="275">
        <f t="shared" si="17"/>
        <v>633.64</v>
      </c>
      <c r="T80" s="275">
        <f t="shared" si="17"/>
        <v>457.01</v>
      </c>
      <c r="U80" s="275">
        <f t="shared" si="17"/>
        <v>43.1</v>
      </c>
      <c r="V80" s="275">
        <f t="shared" si="17"/>
        <v>133.53</v>
      </c>
    </row>
    <row r="81" spans="18:22" x14ac:dyDescent="0.2">
      <c r="R81">
        <v>2009</v>
      </c>
      <c r="S81" s="275">
        <f t="shared" si="17"/>
        <v>741.83071999999993</v>
      </c>
      <c r="T81" s="275">
        <f t="shared" si="17"/>
        <v>359.53429999999997</v>
      </c>
      <c r="U81" s="275">
        <f t="shared" si="17"/>
        <v>254.363</v>
      </c>
      <c r="V81" s="275">
        <f t="shared" si="17"/>
        <v>127.93342</v>
      </c>
    </row>
    <row r="82" spans="18:22" x14ac:dyDescent="0.2">
      <c r="R82">
        <v>2010</v>
      </c>
      <c r="S82" s="275">
        <f t="shared" si="17"/>
        <v>978.75120000000004</v>
      </c>
      <c r="T82" s="275">
        <f t="shared" si="17"/>
        <v>533.51949999999999</v>
      </c>
      <c r="U82" s="275">
        <f t="shared" si="17"/>
        <v>332.55720000000002</v>
      </c>
      <c r="V82" s="275">
        <f t="shared" si="17"/>
        <v>112.67449999999999</v>
      </c>
    </row>
    <row r="83" spans="18:22" x14ac:dyDescent="0.2">
      <c r="R83">
        <v>2011</v>
      </c>
      <c r="S83" s="275">
        <f t="shared" si="17"/>
        <v>1641.7</v>
      </c>
      <c r="T83" s="275">
        <f t="shared" si="17"/>
        <v>1212.2</v>
      </c>
      <c r="U83" s="275">
        <f t="shared" si="17"/>
        <v>278.5</v>
      </c>
      <c r="V83" s="275">
        <f t="shared" si="17"/>
        <v>151</v>
      </c>
    </row>
    <row r="84" spans="18:22" x14ac:dyDescent="0.2">
      <c r="R84">
        <v>2012</v>
      </c>
      <c r="S84" s="275">
        <f t="shared" si="17"/>
        <v>2467.42086045</v>
      </c>
      <c r="T84" s="275">
        <f t="shared" si="17"/>
        <v>1746.1296604500001</v>
      </c>
      <c r="U84" s="275">
        <f t="shared" si="17"/>
        <v>470.27</v>
      </c>
      <c r="V84" s="275">
        <f t="shared" si="17"/>
        <v>251.02120000000002</v>
      </c>
    </row>
    <row r="85" spans="18:22" x14ac:dyDescent="0.2">
      <c r="R85">
        <v>2013</v>
      </c>
      <c r="S85" s="275">
        <f t="shared" si="17"/>
        <v>2230.2925</v>
      </c>
      <c r="T85" s="275">
        <f t="shared" si="17"/>
        <v>1764.6187</v>
      </c>
      <c r="U85" s="275">
        <f t="shared" si="17"/>
        <v>188.4134</v>
      </c>
      <c r="V85" s="275">
        <f t="shared" si="17"/>
        <v>277.2604</v>
      </c>
    </row>
    <row r="86" spans="18:22" x14ac:dyDescent="0.2">
      <c r="R86">
        <v>2014</v>
      </c>
      <c r="S86" s="275">
        <f t="shared" ref="S86:V87" si="18">L29</f>
        <v>2488.2811065848164</v>
      </c>
      <c r="T86" s="275">
        <f t="shared" si="18"/>
        <v>1959.2143847048167</v>
      </c>
      <c r="U86" s="275">
        <f t="shared" si="18"/>
        <v>244.01244188000001</v>
      </c>
      <c r="V86" s="275">
        <f t="shared" si="18"/>
        <v>285.05427999999995</v>
      </c>
    </row>
    <row r="87" spans="18:22" x14ac:dyDescent="0.2">
      <c r="R87" s="290" t="s">
        <v>188</v>
      </c>
      <c r="S87" s="275">
        <f t="shared" si="18"/>
        <v>2364.2373654698185</v>
      </c>
      <c r="T87" s="275">
        <f t="shared" si="18"/>
        <v>1730.862904511961</v>
      </c>
      <c r="U87" s="275">
        <f t="shared" si="18"/>
        <v>354.97169140999995</v>
      </c>
      <c r="V87" s="275">
        <f t="shared" si="18"/>
        <v>278.40276954785742</v>
      </c>
    </row>
    <row r="90" spans="18:22" x14ac:dyDescent="0.2">
      <c r="S90" s="275" t="s">
        <v>18</v>
      </c>
      <c r="T90" s="275" t="s">
        <v>115</v>
      </c>
      <c r="U90" s="275" t="s">
        <v>19</v>
      </c>
      <c r="V90" s="292" t="s">
        <v>113</v>
      </c>
    </row>
    <row r="91" spans="18:22" x14ac:dyDescent="0.2">
      <c r="R91" s="278">
        <v>1995</v>
      </c>
      <c r="S91" s="3">
        <f t="shared" ref="S91:U110" si="19">E10</f>
        <v>46.066738999999991</v>
      </c>
      <c r="T91" s="3">
        <f t="shared" si="19"/>
        <v>11.412649999999999</v>
      </c>
      <c r="U91" s="3">
        <f t="shared" si="19"/>
        <v>163.39924000000002</v>
      </c>
      <c r="V91" s="293">
        <f t="shared" ref="V91:V110" si="20">P10</f>
        <v>74.287999999999997</v>
      </c>
    </row>
    <row r="92" spans="18:22" x14ac:dyDescent="0.2">
      <c r="R92" s="278">
        <v>96</v>
      </c>
      <c r="S92" s="3">
        <f t="shared" si="19"/>
        <v>163.01889699999998</v>
      </c>
      <c r="T92" s="3">
        <f t="shared" si="19"/>
        <v>16.600999999999999</v>
      </c>
      <c r="U92" s="3">
        <f t="shared" si="19"/>
        <v>193.27748000000003</v>
      </c>
      <c r="V92" s="293">
        <f t="shared" si="20"/>
        <v>135.94999999999999</v>
      </c>
    </row>
    <row r="93" spans="18:22" x14ac:dyDescent="0.2">
      <c r="R93" s="278">
        <v>97</v>
      </c>
      <c r="S93" s="3">
        <f t="shared" si="19"/>
        <v>343.44413100000003</v>
      </c>
      <c r="T93" s="3">
        <f t="shared" si="19"/>
        <v>32.720779999999998</v>
      </c>
      <c r="U93" s="3">
        <f t="shared" si="19"/>
        <v>171.46097</v>
      </c>
      <c r="V93" s="293">
        <f t="shared" si="20"/>
        <v>46.558</v>
      </c>
    </row>
    <row r="94" spans="18:22" x14ac:dyDescent="0.2">
      <c r="R94" s="278">
        <v>98</v>
      </c>
      <c r="S94" s="3">
        <f t="shared" si="19"/>
        <v>365.36324100000002</v>
      </c>
      <c r="T94" s="3">
        <f t="shared" si="19"/>
        <v>59.643269999999994</v>
      </c>
      <c r="U94" s="3">
        <f t="shared" si="19"/>
        <v>136.50492</v>
      </c>
      <c r="V94" s="293">
        <f t="shared" si="20"/>
        <v>51.488</v>
      </c>
    </row>
    <row r="95" spans="18:22" x14ac:dyDescent="0.2">
      <c r="R95" s="278">
        <v>99</v>
      </c>
      <c r="S95" s="3">
        <f t="shared" si="19"/>
        <v>417.232328</v>
      </c>
      <c r="T95" s="3">
        <f t="shared" si="19"/>
        <v>170.80662000000001</v>
      </c>
      <c r="U95" s="3">
        <f t="shared" si="19"/>
        <v>121.50028001183432</v>
      </c>
      <c r="V95" s="293">
        <f t="shared" si="20"/>
        <v>54.64</v>
      </c>
    </row>
    <row r="96" spans="18:22" x14ac:dyDescent="0.2">
      <c r="R96" s="294">
        <v>2000</v>
      </c>
      <c r="S96" s="3">
        <f t="shared" si="19"/>
        <v>337.65800000000002</v>
      </c>
      <c r="T96" s="3">
        <f t="shared" si="19"/>
        <v>128.93899999999999</v>
      </c>
      <c r="U96" s="3">
        <f t="shared" si="19"/>
        <v>139.20599999999999</v>
      </c>
      <c r="V96" s="293">
        <f t="shared" si="20"/>
        <v>53.411000000000001</v>
      </c>
    </row>
    <row r="97" spans="18:22" x14ac:dyDescent="0.2">
      <c r="R97" s="294" t="s">
        <v>120</v>
      </c>
      <c r="S97" s="3">
        <f t="shared" si="19"/>
        <v>109.77217999999999</v>
      </c>
      <c r="T97" s="3">
        <f t="shared" si="19"/>
        <v>61.743000000000002</v>
      </c>
      <c r="U97" s="3">
        <f t="shared" si="19"/>
        <v>134.38179</v>
      </c>
      <c r="V97" s="293">
        <f t="shared" si="20"/>
        <v>45.167000000000002</v>
      </c>
    </row>
    <row r="98" spans="18:22" x14ac:dyDescent="0.2">
      <c r="R98" s="294" t="s">
        <v>121</v>
      </c>
      <c r="S98" s="3">
        <f t="shared" si="19"/>
        <v>107.84</v>
      </c>
      <c r="T98" s="3">
        <f t="shared" si="19"/>
        <v>37.657000000000004</v>
      </c>
      <c r="U98" s="3">
        <f t="shared" si="19"/>
        <v>96.701999999999998</v>
      </c>
      <c r="V98" s="293">
        <f t="shared" si="20"/>
        <v>17.329999999999998</v>
      </c>
    </row>
    <row r="99" spans="18:22" x14ac:dyDescent="0.2">
      <c r="R99" s="294" t="s">
        <v>122</v>
      </c>
      <c r="S99" s="3">
        <f t="shared" si="19"/>
        <v>87.165000000000006</v>
      </c>
      <c r="T99" s="3">
        <f t="shared" si="19"/>
        <v>12.826000000000001</v>
      </c>
      <c r="U99" s="3">
        <f t="shared" si="19"/>
        <v>91.965999999999994</v>
      </c>
      <c r="V99" s="293">
        <f t="shared" si="20"/>
        <v>43.427999999999997</v>
      </c>
    </row>
    <row r="100" spans="18:22" x14ac:dyDescent="0.2">
      <c r="R100" s="294" t="s">
        <v>123</v>
      </c>
      <c r="S100" s="3">
        <f t="shared" si="19"/>
        <v>159.566</v>
      </c>
      <c r="T100" s="3">
        <f t="shared" si="19"/>
        <v>24.366</v>
      </c>
      <c r="U100" s="3">
        <f t="shared" si="19"/>
        <v>100.76300000000001</v>
      </c>
      <c r="V100" s="293">
        <f t="shared" si="20"/>
        <v>39.078000000000003</v>
      </c>
    </row>
    <row r="101" spans="18:22" x14ac:dyDescent="0.2">
      <c r="R101" s="294" t="s">
        <v>124</v>
      </c>
      <c r="S101" s="3">
        <f t="shared" si="19"/>
        <v>193.49135000000001</v>
      </c>
      <c r="T101" s="3">
        <f t="shared" si="19"/>
        <v>20.633900000000001</v>
      </c>
      <c r="U101" s="3">
        <f t="shared" si="19"/>
        <v>134.36663999999999</v>
      </c>
      <c r="V101" s="293">
        <f t="shared" si="20"/>
        <v>45.244</v>
      </c>
    </row>
    <row r="102" spans="18:22" x14ac:dyDescent="0.2">
      <c r="R102" s="294" t="s">
        <v>125</v>
      </c>
      <c r="S102" s="3">
        <f t="shared" si="19"/>
        <v>289.57499999999999</v>
      </c>
      <c r="T102" s="3">
        <f t="shared" si="19"/>
        <v>16.542999999999999</v>
      </c>
      <c r="U102" s="3">
        <f t="shared" si="19"/>
        <v>140.08600000000001</v>
      </c>
      <c r="V102" s="293">
        <f t="shared" si="20"/>
        <v>33.953000000000003</v>
      </c>
    </row>
    <row r="103" spans="18:22" x14ac:dyDescent="0.2">
      <c r="R103" s="294" t="s">
        <v>126</v>
      </c>
      <c r="S103" s="3">
        <f t="shared" si="19"/>
        <v>318.03030000000001</v>
      </c>
      <c r="T103" s="3">
        <f t="shared" si="19"/>
        <v>69.635899999999992</v>
      </c>
      <c r="U103" s="3">
        <f t="shared" si="19"/>
        <v>151.40692999999999</v>
      </c>
      <c r="V103" s="293">
        <f t="shared" si="20"/>
        <v>89.927000000000007</v>
      </c>
    </row>
    <row r="104" spans="18:22" x14ac:dyDescent="0.2">
      <c r="R104" s="294" t="s">
        <v>127</v>
      </c>
      <c r="S104" s="3">
        <f t="shared" si="19"/>
        <v>483.51</v>
      </c>
      <c r="T104" s="3">
        <f t="shared" si="19"/>
        <v>43.1</v>
      </c>
      <c r="U104" s="3">
        <f t="shared" si="19"/>
        <v>235.91</v>
      </c>
      <c r="V104" s="293">
        <f t="shared" si="20"/>
        <v>99.486999999999995</v>
      </c>
    </row>
    <row r="105" spans="18:22" x14ac:dyDescent="0.2">
      <c r="R105" s="294" t="s">
        <v>128</v>
      </c>
      <c r="S105" s="3">
        <f t="shared" si="19"/>
        <v>448.38329999999996</v>
      </c>
      <c r="T105" s="3">
        <f t="shared" si="19"/>
        <v>254.363</v>
      </c>
      <c r="U105" s="3">
        <f t="shared" si="19"/>
        <v>289.37342000000001</v>
      </c>
      <c r="V105" s="293">
        <f t="shared" si="20"/>
        <v>184.72200000000001</v>
      </c>
    </row>
    <row r="106" spans="18:22" x14ac:dyDescent="0.2">
      <c r="R106" s="278">
        <v>10</v>
      </c>
      <c r="S106" s="3">
        <f t="shared" si="19"/>
        <v>558.63338222614846</v>
      </c>
      <c r="T106" s="3">
        <f t="shared" si="19"/>
        <v>332.55720000000002</v>
      </c>
      <c r="U106" s="3">
        <f t="shared" si="19"/>
        <v>253.1712</v>
      </c>
      <c r="V106" s="293">
        <f t="shared" si="20"/>
        <v>223.376</v>
      </c>
    </row>
    <row r="107" spans="18:22" x14ac:dyDescent="0.2">
      <c r="R107" s="278">
        <v>11</v>
      </c>
      <c r="S107" s="3">
        <f t="shared" si="19"/>
        <v>1240.8</v>
      </c>
      <c r="T107" s="3">
        <f t="shared" si="19"/>
        <v>278.5</v>
      </c>
      <c r="U107" s="3">
        <f t="shared" si="19"/>
        <v>229.4</v>
      </c>
      <c r="V107" s="293">
        <f t="shared" si="20"/>
        <v>131.30000000000001</v>
      </c>
    </row>
    <row r="108" spans="18:22" x14ac:dyDescent="0.2">
      <c r="R108" s="278">
        <v>12</v>
      </c>
      <c r="S108" s="3">
        <f t="shared" si="19"/>
        <v>1781.40966045</v>
      </c>
      <c r="T108" s="3">
        <f t="shared" si="19"/>
        <v>470.27</v>
      </c>
      <c r="U108" s="3">
        <f t="shared" si="19"/>
        <v>337.36420000000004</v>
      </c>
      <c r="V108" s="293">
        <f t="shared" si="20"/>
        <v>149.8812093018218</v>
      </c>
    </row>
    <row r="109" spans="18:22" x14ac:dyDescent="0.2">
      <c r="R109" s="278">
        <v>13</v>
      </c>
      <c r="S109" s="3">
        <f t="shared" si="19"/>
        <v>1829.8335</v>
      </c>
      <c r="T109" s="3">
        <f t="shared" si="19"/>
        <v>188.4134</v>
      </c>
      <c r="U109" s="3">
        <f t="shared" si="19"/>
        <v>421.36850000000004</v>
      </c>
      <c r="V109" s="293">
        <f t="shared" si="20"/>
        <v>149.41353189887735</v>
      </c>
    </row>
    <row r="110" spans="18:22" x14ac:dyDescent="0.2">
      <c r="R110" s="278">
        <v>14</v>
      </c>
      <c r="S110" s="3">
        <f t="shared" si="19"/>
        <v>2021.3049047048166</v>
      </c>
      <c r="T110" s="3">
        <f t="shared" si="19"/>
        <v>244.01244188000001</v>
      </c>
      <c r="U110" s="3">
        <f t="shared" si="19"/>
        <v>401.29525350396761</v>
      </c>
      <c r="V110" s="293">
        <f t="shared" si="20"/>
        <v>111.02398648648649</v>
      </c>
    </row>
    <row r="111" spans="18:22" x14ac:dyDescent="0.2">
      <c r="R111" s="290" t="s">
        <v>188</v>
      </c>
      <c r="S111" s="3">
        <f>E30</f>
        <v>1773.8894952016162</v>
      </c>
      <c r="T111" s="3">
        <f>F30</f>
        <v>354.97169140999995</v>
      </c>
      <c r="U111" s="3">
        <f>G30</f>
        <v>357.44707323909199</v>
      </c>
      <c r="V111" s="293">
        <f>P30</f>
        <v>107.14969696969698</v>
      </c>
    </row>
    <row r="112" spans="18:22" x14ac:dyDescent="0.2">
      <c r="R112" s="278"/>
      <c r="S112" s="3"/>
      <c r="T112" s="3"/>
      <c r="U112" s="3"/>
      <c r="V112" s="293"/>
    </row>
  </sheetData>
  <mergeCells count="7">
    <mergeCell ref="R34:R35"/>
    <mergeCell ref="B6:B7"/>
    <mergeCell ref="C6:C8"/>
    <mergeCell ref="D6:G6"/>
    <mergeCell ref="H6:K6"/>
    <mergeCell ref="L6:O6"/>
    <mergeCell ref="P6:P8"/>
  </mergeCells>
  <pageMargins left="0.7" right="0.7" top="0.75" bottom="0.75" header="0.3" footer="0.3"/>
  <pageSetup paperSize="9" scale="4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4:N23"/>
  <sheetViews>
    <sheetView showGridLines="0" zoomScale="76" zoomScaleNormal="76" workbookViewId="0">
      <selection activeCell="C63" sqref="C63"/>
    </sheetView>
  </sheetViews>
  <sheetFormatPr baseColWidth="10" defaultRowHeight="12.75" x14ac:dyDescent="0.2"/>
  <cols>
    <col min="1" max="1" width="2.28515625" customWidth="1"/>
    <col min="7" max="7" width="23.85546875" bestFit="1" customWidth="1"/>
    <col min="8" max="8" width="14.85546875" customWidth="1"/>
    <col min="9" max="9" width="27.140625" bestFit="1" customWidth="1"/>
    <col min="11" max="11" width="18.5703125" bestFit="1" customWidth="1"/>
  </cols>
  <sheetData>
    <row r="4" spans="1:14" x14ac:dyDescent="0.2">
      <c r="A4" s="60"/>
      <c r="B4" s="61" t="s">
        <v>111</v>
      </c>
      <c r="C4" s="60"/>
      <c r="D4" s="60"/>
      <c r="E4" s="60"/>
      <c r="F4" s="60"/>
      <c r="G4" s="60"/>
      <c r="H4" s="60"/>
    </row>
    <row r="5" spans="1:14" ht="13.5" thickBot="1" x14ac:dyDescent="0.25">
      <c r="B5" s="59"/>
      <c r="C5" s="58"/>
      <c r="D5" s="58"/>
      <c r="E5" s="58"/>
      <c r="F5" s="58"/>
      <c r="G5" s="58"/>
      <c r="H5" s="58"/>
    </row>
    <row r="6" spans="1:14" ht="13.5" thickBot="1" x14ac:dyDescent="0.25">
      <c r="B6" s="40"/>
      <c r="C6" s="41"/>
      <c r="D6" s="41"/>
      <c r="E6" s="42"/>
      <c r="F6" s="51"/>
      <c r="G6" s="52" t="s">
        <v>59</v>
      </c>
      <c r="H6" s="51"/>
      <c r="I6" s="52" t="s">
        <v>60</v>
      </c>
      <c r="J6" s="51"/>
      <c r="K6" s="53" t="s">
        <v>2</v>
      </c>
    </row>
    <row r="7" spans="1:14" x14ac:dyDescent="0.2">
      <c r="B7" s="43" t="s">
        <v>49</v>
      </c>
      <c r="C7" s="41"/>
      <c r="D7" s="41"/>
      <c r="E7" s="42"/>
      <c r="F7" s="27"/>
      <c r="G7" s="28"/>
      <c r="H7" s="28"/>
      <c r="I7" s="28"/>
      <c r="J7" s="28"/>
      <c r="K7" s="29">
        <f>G7+I7</f>
        <v>0</v>
      </c>
    </row>
    <row r="8" spans="1:14" x14ac:dyDescent="0.2">
      <c r="B8" s="44" t="s">
        <v>52</v>
      </c>
      <c r="C8" s="45"/>
      <c r="D8" s="45"/>
      <c r="E8" s="46"/>
      <c r="F8" s="2"/>
      <c r="G8" s="30"/>
      <c r="H8" s="30"/>
      <c r="I8" s="30"/>
      <c r="J8" s="30"/>
      <c r="K8" s="31">
        <f>G8+I8</f>
        <v>0</v>
      </c>
    </row>
    <row r="9" spans="1:14" ht="13.5" thickBot="1" x14ac:dyDescent="0.25">
      <c r="B9" s="47"/>
      <c r="C9" s="48"/>
      <c r="D9" s="48"/>
      <c r="E9" s="49" t="s">
        <v>2</v>
      </c>
      <c r="F9" s="32"/>
      <c r="G9" s="33">
        <f>SUM(G7:G8)</f>
        <v>0</v>
      </c>
      <c r="H9" s="33"/>
      <c r="I9" s="33">
        <f>SUM(I7:I8)</f>
        <v>0</v>
      </c>
      <c r="J9" s="33"/>
      <c r="K9" s="34">
        <f>G9+I9</f>
        <v>0</v>
      </c>
      <c r="M9" s="133" t="e">
        <f>+G9/$K$9</f>
        <v>#DIV/0!</v>
      </c>
      <c r="N9" s="133" t="e">
        <f>+I9/$K$9</f>
        <v>#DIV/0!</v>
      </c>
    </row>
    <row r="10" spans="1:14" x14ac:dyDescent="0.2">
      <c r="B10" s="43"/>
      <c r="C10" s="41"/>
      <c r="D10" s="41"/>
      <c r="E10" s="42"/>
      <c r="F10" s="51"/>
      <c r="G10" s="54" t="s">
        <v>59</v>
      </c>
      <c r="H10" s="55"/>
      <c r="I10" s="54" t="s">
        <v>60</v>
      </c>
      <c r="J10" s="55"/>
      <c r="K10" s="56" t="s">
        <v>2</v>
      </c>
    </row>
    <row r="11" spans="1:14" x14ac:dyDescent="0.2">
      <c r="B11" s="44" t="s">
        <v>53</v>
      </c>
      <c r="C11" s="45"/>
      <c r="D11" s="45"/>
      <c r="E11" s="46"/>
      <c r="F11" s="2"/>
      <c r="G11" s="30"/>
      <c r="H11" s="30"/>
      <c r="I11" s="30"/>
      <c r="J11" s="30"/>
      <c r="K11" s="31">
        <f>G11+I11</f>
        <v>0</v>
      </c>
    </row>
    <row r="12" spans="1:14" x14ac:dyDescent="0.2">
      <c r="B12" s="44" t="s">
        <v>54</v>
      </c>
      <c r="C12" s="45"/>
      <c r="D12" s="45"/>
      <c r="E12" s="46"/>
      <c r="F12" s="2"/>
      <c r="G12" s="30"/>
      <c r="H12" s="30"/>
      <c r="I12" s="30"/>
      <c r="J12" s="30"/>
      <c r="K12" s="31">
        <f>G12+I12</f>
        <v>0</v>
      </c>
    </row>
    <row r="13" spans="1:14" ht="13.5" thickBot="1" x14ac:dyDescent="0.25">
      <c r="B13" s="47"/>
      <c r="C13" s="48"/>
      <c r="D13" s="48"/>
      <c r="E13" s="49" t="s">
        <v>2</v>
      </c>
      <c r="F13" s="32"/>
      <c r="G13" s="33">
        <f>SUM(G11:G12)</f>
        <v>0</v>
      </c>
      <c r="H13" s="33"/>
      <c r="I13" s="33">
        <f>SUM(I11:I12)</f>
        <v>0</v>
      </c>
      <c r="J13" s="33"/>
      <c r="K13" s="34">
        <f>G13+I13</f>
        <v>0</v>
      </c>
      <c r="M13" s="133" t="e">
        <f>+G13/$K$13</f>
        <v>#DIV/0!</v>
      </c>
      <c r="N13" s="133" t="e">
        <f>+I13/$K$13</f>
        <v>#DIV/0!</v>
      </c>
    </row>
    <row r="14" spans="1:14" x14ac:dyDescent="0.2">
      <c r="B14" s="43"/>
      <c r="C14" s="41"/>
      <c r="D14" s="41"/>
      <c r="E14" s="42"/>
      <c r="F14" s="51"/>
      <c r="G14" s="54" t="s">
        <v>59</v>
      </c>
      <c r="H14" s="55"/>
      <c r="I14" s="54" t="s">
        <v>60</v>
      </c>
      <c r="J14" s="55"/>
      <c r="K14" s="56" t="s">
        <v>2</v>
      </c>
    </row>
    <row r="15" spans="1:14" x14ac:dyDescent="0.2">
      <c r="B15" s="44" t="s">
        <v>61</v>
      </c>
      <c r="C15" s="45"/>
      <c r="D15" s="45"/>
      <c r="E15" s="46"/>
      <c r="F15" s="2"/>
      <c r="G15" s="30"/>
      <c r="H15" s="30"/>
      <c r="I15" s="30"/>
      <c r="J15" s="30"/>
      <c r="K15" s="31">
        <f>G15+I15</f>
        <v>0</v>
      </c>
    </row>
    <row r="16" spans="1:14" x14ac:dyDescent="0.2">
      <c r="B16" s="44" t="s">
        <v>55</v>
      </c>
      <c r="C16" s="45"/>
      <c r="D16" s="45"/>
      <c r="E16" s="46"/>
      <c r="F16" s="2"/>
      <c r="G16" s="30"/>
      <c r="H16" s="30"/>
      <c r="I16" s="30"/>
      <c r="J16" s="30"/>
      <c r="K16" s="31">
        <f>G16+I16</f>
        <v>0</v>
      </c>
    </row>
    <row r="17" spans="2:14" ht="13.5" thickBot="1" x14ac:dyDescent="0.25">
      <c r="B17" s="50"/>
      <c r="C17" s="48"/>
      <c r="D17" s="48"/>
      <c r="E17" s="49" t="s">
        <v>2</v>
      </c>
      <c r="F17" s="32"/>
      <c r="G17" s="33">
        <f>SUM(G15:G16)</f>
        <v>0</v>
      </c>
      <c r="H17" s="33"/>
      <c r="I17" s="33">
        <f>SUM(I15:I16)</f>
        <v>0</v>
      </c>
      <c r="J17" s="33"/>
      <c r="K17" s="34">
        <f>G17+I17</f>
        <v>0</v>
      </c>
      <c r="M17" s="133" t="e">
        <f>+G17/$K$17</f>
        <v>#DIV/0!</v>
      </c>
      <c r="N17" s="133" t="e">
        <f>+I17/$K$17</f>
        <v>#DIV/0!</v>
      </c>
    </row>
    <row r="18" spans="2:14" ht="13.5" thickBot="1" x14ac:dyDescent="0.25">
      <c r="G18" s="25"/>
      <c r="H18" s="25"/>
      <c r="I18" s="25"/>
      <c r="J18" s="25"/>
      <c r="K18" s="25"/>
    </row>
    <row r="19" spans="2:14" ht="17.25" thickBot="1" x14ac:dyDescent="0.3">
      <c r="E19" s="35" t="s">
        <v>56</v>
      </c>
      <c r="F19" s="36"/>
      <c r="G19" s="37">
        <f>G9+G13+G17</f>
        <v>0</v>
      </c>
      <c r="H19" s="37"/>
      <c r="I19" s="37">
        <f>I9+I13+I17</f>
        <v>0</v>
      </c>
      <c r="J19" s="37"/>
      <c r="K19" s="38">
        <f>K9+K13+K17</f>
        <v>0</v>
      </c>
    </row>
    <row r="23" spans="2:14" x14ac:dyDescent="0.2">
      <c r="K23" s="57"/>
    </row>
  </sheetData>
  <printOptions horizontalCentered="1" verticalCentered="1"/>
  <pageMargins left="0" right="0" top="0" bottom="0" header="0" footer="0"/>
  <pageSetup paperSize="9"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view="pageBreakPreview" zoomScaleNormal="90" zoomScaleSheetLayoutView="100" workbookViewId="0">
      <selection activeCell="F16" sqref="F16"/>
    </sheetView>
  </sheetViews>
  <sheetFormatPr baseColWidth="10" defaultColWidth="11.42578125" defaultRowHeight="12.75" x14ac:dyDescent="0.2"/>
  <cols>
    <col min="1" max="1" width="2.140625" style="63" customWidth="1"/>
    <col min="2" max="2" width="6.42578125" style="63" customWidth="1"/>
    <col min="3" max="3" width="63" style="63" customWidth="1"/>
    <col min="4" max="4" width="17.42578125" style="63" customWidth="1"/>
    <col min="5" max="5" width="15.140625" style="63" customWidth="1"/>
    <col min="6" max="6" width="5.85546875" style="63" customWidth="1"/>
    <col min="7" max="16384" width="11.42578125" style="63"/>
  </cols>
  <sheetData>
    <row r="1" spans="1:5" ht="19.5" customHeight="1" x14ac:dyDescent="0.25">
      <c r="A1" s="477" t="s">
        <v>294</v>
      </c>
      <c r="B1" s="477"/>
      <c r="C1" s="477"/>
      <c r="D1" s="477"/>
    </row>
    <row r="2" spans="1:5" ht="12.75" customHeight="1" x14ac:dyDescent="0.2">
      <c r="B2" s="478"/>
    </row>
    <row r="3" spans="1:5" ht="12.75" customHeight="1" x14ac:dyDescent="0.25">
      <c r="B3" s="566" t="s">
        <v>340</v>
      </c>
      <c r="C3" s="566"/>
      <c r="D3" s="566"/>
      <c r="E3" s="566"/>
    </row>
    <row r="4" spans="1:5" ht="12.75" customHeight="1" thickBot="1" x14ac:dyDescent="0.25"/>
    <row r="5" spans="1:5" s="482" customFormat="1" ht="18.75" customHeight="1" thickBot="1" x14ac:dyDescent="0.25">
      <c r="B5" s="507" t="s">
        <v>0</v>
      </c>
      <c r="C5" s="508" t="s">
        <v>1</v>
      </c>
      <c r="D5" s="501" t="s">
        <v>22</v>
      </c>
      <c r="E5" s="502" t="s">
        <v>2</v>
      </c>
    </row>
    <row r="6" spans="1:5" s="482" customFormat="1" ht="18.75" customHeight="1" x14ac:dyDescent="0.2">
      <c r="B6" s="483">
        <v>1</v>
      </c>
      <c r="C6" s="486" t="s">
        <v>319</v>
      </c>
      <c r="D6" s="479" t="s">
        <v>198</v>
      </c>
      <c r="E6" s="484">
        <v>82028.830159688179</v>
      </c>
    </row>
    <row r="7" spans="1:5" s="482" customFormat="1" ht="18.75" customHeight="1" x14ac:dyDescent="0.2">
      <c r="B7" s="483">
        <v>2</v>
      </c>
      <c r="C7" s="486" t="s">
        <v>229</v>
      </c>
      <c r="D7" s="479" t="s">
        <v>198</v>
      </c>
      <c r="E7" s="484">
        <v>31370</v>
      </c>
    </row>
    <row r="8" spans="1:5" s="482" customFormat="1" ht="18.75" customHeight="1" x14ac:dyDescent="0.2">
      <c r="B8" s="483">
        <v>3</v>
      </c>
      <c r="C8" s="487" t="s">
        <v>228</v>
      </c>
      <c r="D8" s="479" t="s">
        <v>198</v>
      </c>
      <c r="E8" s="484">
        <v>31305.253199999963</v>
      </c>
    </row>
    <row r="9" spans="1:5" s="482" customFormat="1" ht="18.75" customHeight="1" x14ac:dyDescent="0.2">
      <c r="B9" s="483">
        <v>4</v>
      </c>
      <c r="C9" s="487" t="s">
        <v>327</v>
      </c>
      <c r="D9" s="479" t="s">
        <v>199</v>
      </c>
      <c r="E9" s="484">
        <v>9110.0582939493925</v>
      </c>
    </row>
    <row r="10" spans="1:5" s="482" customFormat="1" ht="18.75" customHeight="1" x14ac:dyDescent="0.2">
      <c r="B10" s="483">
        <v>5</v>
      </c>
      <c r="C10" s="486" t="s">
        <v>313</v>
      </c>
      <c r="D10" s="479" t="s">
        <v>198</v>
      </c>
      <c r="E10" s="484">
        <v>8571.6959999999999</v>
      </c>
    </row>
    <row r="11" spans="1:5" s="482" customFormat="1" ht="18.75" customHeight="1" thickBot="1" x14ac:dyDescent="0.25">
      <c r="B11" s="564" t="s">
        <v>2</v>
      </c>
      <c r="C11" s="565"/>
      <c r="D11" s="565"/>
      <c r="E11" s="485">
        <f>SUM(E6:E10)</f>
        <v>162385.83765363754</v>
      </c>
    </row>
    <row r="12" spans="1:5" ht="12.75" customHeight="1" x14ac:dyDescent="0.2">
      <c r="B12" s="480"/>
      <c r="C12" s="480"/>
      <c r="D12" s="480"/>
      <c r="E12" s="481"/>
    </row>
    <row r="13" spans="1:5" ht="12.75" customHeight="1" x14ac:dyDescent="0.2">
      <c r="B13" s="480"/>
      <c r="C13" s="480"/>
      <c r="D13" s="480"/>
      <c r="E13" s="481"/>
    </row>
    <row r="14" spans="1:5" ht="12.75" customHeight="1" x14ac:dyDescent="0.2">
      <c r="B14" s="480"/>
      <c r="C14" s="480"/>
      <c r="D14" s="480"/>
      <c r="E14" s="481"/>
    </row>
    <row r="15" spans="1:5" ht="12.75" customHeight="1" x14ac:dyDescent="0.2">
      <c r="B15" s="480"/>
      <c r="C15" s="480"/>
      <c r="D15" s="480"/>
      <c r="E15" s="481"/>
    </row>
    <row r="16" spans="1:5" ht="12.75" customHeight="1" x14ac:dyDescent="0.2">
      <c r="B16" s="480"/>
      <c r="C16" s="480"/>
      <c r="D16" s="480"/>
      <c r="E16" s="481"/>
    </row>
    <row r="17" spans="2:5" ht="12.75" customHeight="1" x14ac:dyDescent="0.2">
      <c r="B17" s="480"/>
      <c r="C17" s="480"/>
      <c r="D17" s="480"/>
      <c r="E17" s="481"/>
    </row>
    <row r="18" spans="2:5" ht="12.75" customHeight="1" x14ac:dyDescent="0.2">
      <c r="B18" s="480"/>
      <c r="C18" s="480"/>
      <c r="D18" s="480"/>
      <c r="E18" s="481"/>
    </row>
    <row r="19" spans="2:5" ht="12.75" customHeight="1" x14ac:dyDescent="0.2">
      <c r="B19" s="480"/>
      <c r="C19" s="480"/>
      <c r="D19" s="480"/>
      <c r="E19" s="481"/>
    </row>
    <row r="20" spans="2:5" ht="12.75" customHeight="1" x14ac:dyDescent="0.2">
      <c r="B20" s="480"/>
      <c r="C20" s="480"/>
      <c r="D20" s="480"/>
      <c r="E20" s="481"/>
    </row>
    <row r="21" spans="2:5" ht="12.75" customHeight="1" x14ac:dyDescent="0.2">
      <c r="B21" s="480"/>
      <c r="C21" s="480"/>
      <c r="D21" s="480"/>
      <c r="E21" s="481"/>
    </row>
    <row r="22" spans="2:5" ht="12.75" customHeight="1" x14ac:dyDescent="0.2">
      <c r="B22" s="480"/>
      <c r="C22" s="480"/>
      <c r="D22" s="480"/>
      <c r="E22" s="481"/>
    </row>
    <row r="23" spans="2:5" ht="12.75" customHeight="1" x14ac:dyDescent="0.2">
      <c r="B23" s="480"/>
      <c r="C23" s="480"/>
      <c r="D23" s="480"/>
      <c r="E23" s="481"/>
    </row>
    <row r="24" spans="2:5" ht="12.75" customHeight="1" x14ac:dyDescent="0.2">
      <c r="B24" s="480"/>
      <c r="C24" s="480"/>
      <c r="D24" s="480"/>
      <c r="E24" s="481"/>
    </row>
    <row r="25" spans="2:5" ht="12.75" customHeight="1" x14ac:dyDescent="0.2">
      <c r="B25" s="480"/>
      <c r="C25" s="480"/>
      <c r="D25" s="480"/>
      <c r="E25" s="481"/>
    </row>
    <row r="26" spans="2:5" ht="12.75" customHeight="1" x14ac:dyDescent="0.2">
      <c r="B26" s="480"/>
      <c r="C26" s="480"/>
      <c r="D26" s="480"/>
      <c r="E26" s="481"/>
    </row>
    <row r="27" spans="2:5" ht="12.75" customHeight="1" x14ac:dyDescent="0.2">
      <c r="B27" s="480"/>
      <c r="C27" s="480"/>
      <c r="D27" s="480"/>
      <c r="E27" s="481"/>
    </row>
    <row r="28" spans="2:5" ht="12.75" customHeight="1" x14ac:dyDescent="0.2"/>
    <row r="29" spans="2:5" ht="12.75" customHeight="1" x14ac:dyDescent="0.25">
      <c r="B29" s="566" t="s">
        <v>342</v>
      </c>
      <c r="C29" s="566"/>
      <c r="D29" s="566"/>
      <c r="E29" s="566"/>
    </row>
    <row r="30" spans="2:5" ht="12.75" customHeight="1" thickBot="1" x14ac:dyDescent="0.25"/>
    <row r="31" spans="2:5" s="482" customFormat="1" ht="18.75" customHeight="1" thickBot="1" x14ac:dyDescent="0.25">
      <c r="B31" s="507" t="s">
        <v>0</v>
      </c>
      <c r="C31" s="508" t="s">
        <v>1</v>
      </c>
      <c r="D31" s="501" t="s">
        <v>22</v>
      </c>
      <c r="E31" s="502" t="s">
        <v>2</v>
      </c>
    </row>
    <row r="32" spans="2:5" s="482" customFormat="1" ht="18.75" customHeight="1" x14ac:dyDescent="0.2">
      <c r="B32" s="483">
        <v>1</v>
      </c>
      <c r="C32" s="486" t="s">
        <v>271</v>
      </c>
      <c r="D32" s="479" t="s">
        <v>198</v>
      </c>
      <c r="E32" s="484">
        <v>90987.65</v>
      </c>
    </row>
    <row r="33" spans="2:5" s="482" customFormat="1" ht="18.75" customHeight="1" x14ac:dyDescent="0.2">
      <c r="B33" s="483">
        <v>2</v>
      </c>
      <c r="C33" s="486" t="s">
        <v>270</v>
      </c>
      <c r="D33" s="479" t="s">
        <v>198</v>
      </c>
      <c r="E33" s="484">
        <v>23308.993896</v>
      </c>
    </row>
    <row r="34" spans="2:5" s="482" customFormat="1" ht="18.75" customHeight="1" x14ac:dyDescent="0.2">
      <c r="B34" s="483">
        <v>3</v>
      </c>
      <c r="C34" s="487" t="s">
        <v>269</v>
      </c>
      <c r="D34" s="479" t="s">
        <v>198</v>
      </c>
      <c r="E34" s="484">
        <v>21785.650000000005</v>
      </c>
    </row>
    <row r="35" spans="2:5" s="482" customFormat="1" ht="18.75" customHeight="1" x14ac:dyDescent="0.2">
      <c r="B35" s="483">
        <v>4</v>
      </c>
      <c r="C35" s="487" t="s">
        <v>324</v>
      </c>
      <c r="D35" s="479" t="s">
        <v>198</v>
      </c>
      <c r="E35" s="484">
        <v>10787.987233046631</v>
      </c>
    </row>
    <row r="36" spans="2:5" s="482" customFormat="1" ht="18.75" customHeight="1" x14ac:dyDescent="0.2">
      <c r="B36" s="483">
        <v>5</v>
      </c>
      <c r="C36" s="486" t="s">
        <v>268</v>
      </c>
      <c r="D36" s="479" t="s">
        <v>198</v>
      </c>
      <c r="E36" s="484">
        <v>4356</v>
      </c>
    </row>
    <row r="37" spans="2:5" s="482" customFormat="1" ht="18.75" customHeight="1" thickBot="1" x14ac:dyDescent="0.25">
      <c r="B37" s="564" t="s">
        <v>2</v>
      </c>
      <c r="C37" s="565"/>
      <c r="D37" s="565"/>
      <c r="E37" s="485">
        <f>SUM(E32:E36)</f>
        <v>151226.28112904663</v>
      </c>
    </row>
    <row r="38" spans="2:5" ht="12.75" customHeight="1" x14ac:dyDescent="0.2">
      <c r="B38" s="480"/>
      <c r="C38" s="480"/>
      <c r="D38" s="480"/>
      <c r="E38" s="481"/>
    </row>
    <row r="39" spans="2:5" ht="12.75" customHeight="1" x14ac:dyDescent="0.2">
      <c r="B39" s="480"/>
      <c r="C39" s="480"/>
      <c r="D39" s="480"/>
      <c r="E39" s="481"/>
    </row>
    <row r="40" spans="2:5" ht="12.75" customHeight="1" x14ac:dyDescent="0.2">
      <c r="B40" s="480"/>
      <c r="C40" s="480"/>
      <c r="D40" s="480"/>
      <c r="E40" s="481"/>
    </row>
    <row r="41" spans="2:5" ht="12.75" customHeight="1" x14ac:dyDescent="0.2">
      <c r="B41" s="480"/>
      <c r="C41" s="480"/>
      <c r="D41" s="480"/>
      <c r="E41" s="481"/>
    </row>
    <row r="42" spans="2:5" ht="12.75" customHeight="1" x14ac:dyDescent="0.2">
      <c r="B42" s="480"/>
      <c r="C42" s="480"/>
      <c r="D42" s="480"/>
      <c r="E42" s="481"/>
    </row>
    <row r="43" spans="2:5" ht="12.75" customHeight="1" x14ac:dyDescent="0.2">
      <c r="B43" s="480"/>
      <c r="C43" s="480"/>
      <c r="D43" s="480"/>
      <c r="E43" s="481"/>
    </row>
    <row r="44" spans="2:5" ht="12.75" customHeight="1" x14ac:dyDescent="0.2">
      <c r="B44" s="480"/>
      <c r="C44" s="480"/>
      <c r="D44" s="480"/>
      <c r="E44" s="481"/>
    </row>
    <row r="45" spans="2:5" ht="12.75" customHeight="1" x14ac:dyDescent="0.2">
      <c r="B45" s="480"/>
      <c r="C45" s="480"/>
      <c r="D45" s="480"/>
      <c r="E45" s="481"/>
    </row>
    <row r="46" spans="2:5" ht="12.75" customHeight="1" x14ac:dyDescent="0.2">
      <c r="B46" s="480"/>
      <c r="C46" s="480"/>
      <c r="D46" s="480"/>
      <c r="E46" s="481"/>
    </row>
    <row r="47" spans="2:5" ht="12.75" customHeight="1" x14ac:dyDescent="0.2">
      <c r="B47" s="480"/>
      <c r="C47" s="480"/>
      <c r="D47" s="480"/>
      <c r="E47" s="481"/>
    </row>
    <row r="48" spans="2:5" ht="12.75" customHeight="1" x14ac:dyDescent="0.2">
      <c r="B48" s="480"/>
      <c r="C48" s="480"/>
      <c r="D48" s="480"/>
      <c r="E48" s="481"/>
    </row>
    <row r="49" spans="2:5" ht="12.75" customHeight="1" x14ac:dyDescent="0.2">
      <c r="B49" s="480"/>
      <c r="C49" s="480"/>
      <c r="D49" s="480"/>
      <c r="E49" s="481"/>
    </row>
    <row r="50" spans="2:5" ht="12.75" customHeight="1" x14ac:dyDescent="0.2">
      <c r="B50" s="480"/>
      <c r="C50" s="480"/>
      <c r="D50" s="480"/>
      <c r="E50" s="481"/>
    </row>
    <row r="51" spans="2:5" ht="12.75" customHeight="1" x14ac:dyDescent="0.2">
      <c r="B51" s="480"/>
      <c r="C51" s="480"/>
      <c r="D51" s="480"/>
      <c r="E51" s="481"/>
    </row>
    <row r="52" spans="2:5" ht="12.75" customHeight="1" x14ac:dyDescent="0.2">
      <c r="B52" s="480"/>
      <c r="C52" s="480"/>
      <c r="D52" s="480"/>
      <c r="E52" s="481"/>
    </row>
    <row r="53" spans="2:5" ht="12.75" customHeight="1" x14ac:dyDescent="0.2">
      <c r="B53" s="480"/>
      <c r="C53" s="480"/>
      <c r="D53" s="480"/>
      <c r="E53" s="481"/>
    </row>
    <row r="54" spans="2:5" ht="12.75" customHeight="1" x14ac:dyDescent="0.2">
      <c r="B54" s="480"/>
      <c r="C54" s="480"/>
      <c r="D54" s="480"/>
      <c r="E54" s="481"/>
    </row>
    <row r="55" spans="2:5" ht="12.75" customHeight="1" x14ac:dyDescent="0.2">
      <c r="B55" s="480"/>
      <c r="C55" s="480"/>
      <c r="D55" s="480"/>
      <c r="E55" s="481"/>
    </row>
    <row r="56" spans="2:5" x14ac:dyDescent="0.2">
      <c r="B56" s="480"/>
      <c r="C56" s="480"/>
      <c r="D56" s="480"/>
      <c r="E56" s="481"/>
    </row>
    <row r="59" spans="2:5" ht="15.75" x14ac:dyDescent="0.25">
      <c r="B59" s="566" t="s">
        <v>341</v>
      </c>
      <c r="C59" s="566"/>
      <c r="D59" s="566"/>
      <c r="E59" s="566"/>
    </row>
    <row r="60" spans="2:5" ht="13.5" thickBot="1" x14ac:dyDescent="0.25"/>
    <row r="61" spans="2:5" s="482" customFormat="1" ht="18.75" customHeight="1" thickBot="1" x14ac:dyDescent="0.25">
      <c r="B61" s="507" t="s">
        <v>0</v>
      </c>
      <c r="C61" s="508" t="s">
        <v>1</v>
      </c>
      <c r="D61" s="501" t="s">
        <v>22</v>
      </c>
      <c r="E61" s="502" t="s">
        <v>2</v>
      </c>
    </row>
    <row r="62" spans="2:5" s="482" customFormat="1" ht="18.75" customHeight="1" x14ac:dyDescent="0.2">
      <c r="B62" s="483">
        <v>1</v>
      </c>
      <c r="C62" s="486" t="s">
        <v>276</v>
      </c>
      <c r="D62" s="479" t="s">
        <v>198</v>
      </c>
      <c r="E62" s="484">
        <v>113504.8</v>
      </c>
    </row>
    <row r="63" spans="2:5" s="482" customFormat="1" ht="18.75" customHeight="1" x14ac:dyDescent="0.2">
      <c r="B63" s="483">
        <v>2</v>
      </c>
      <c r="C63" s="486" t="s">
        <v>279</v>
      </c>
      <c r="D63" s="479" t="s">
        <v>199</v>
      </c>
      <c r="E63" s="484">
        <v>27869.586228200445</v>
      </c>
    </row>
    <row r="64" spans="2:5" s="482" customFormat="1" ht="18.75" customHeight="1" x14ac:dyDescent="0.2">
      <c r="B64" s="483">
        <v>3</v>
      </c>
      <c r="C64" s="487" t="s">
        <v>284</v>
      </c>
      <c r="D64" s="479" t="s">
        <v>199</v>
      </c>
      <c r="E64" s="484">
        <v>25562.104357693526</v>
      </c>
    </row>
    <row r="65" spans="2:5" s="482" customFormat="1" ht="18.75" customHeight="1" x14ac:dyDescent="0.2">
      <c r="B65" s="483">
        <v>4</v>
      </c>
      <c r="C65" s="487" t="s">
        <v>288</v>
      </c>
      <c r="D65" s="479" t="s">
        <v>199</v>
      </c>
      <c r="E65" s="484">
        <v>22775.14573487348</v>
      </c>
    </row>
    <row r="66" spans="2:5" s="482" customFormat="1" ht="18.75" customHeight="1" x14ac:dyDescent="0.2">
      <c r="B66" s="483">
        <v>5</v>
      </c>
      <c r="C66" s="486" t="s">
        <v>281</v>
      </c>
      <c r="D66" s="479" t="s">
        <v>199</v>
      </c>
      <c r="E66" s="484">
        <v>16661.817142881126</v>
      </c>
    </row>
    <row r="67" spans="2:5" s="482" customFormat="1" ht="18.75" customHeight="1" thickBot="1" x14ac:dyDescent="0.25">
      <c r="B67" s="564" t="s">
        <v>2</v>
      </c>
      <c r="C67" s="565"/>
      <c r="D67" s="565"/>
      <c r="E67" s="485">
        <f>SUM(E62:E66)</f>
        <v>206373.45346364859</v>
      </c>
    </row>
  </sheetData>
  <mergeCells count="6">
    <mergeCell ref="B67:D67"/>
    <mergeCell ref="B3:E3"/>
    <mergeCell ref="B11:D11"/>
    <mergeCell ref="B37:D37"/>
    <mergeCell ref="B29:E29"/>
    <mergeCell ref="B59:E59"/>
  </mergeCells>
  <pageMargins left="0.7" right="0.7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8.1</vt:lpstr>
      <vt:lpstr>8.2</vt:lpstr>
      <vt:lpstr>8.3</vt:lpstr>
      <vt:lpstr>8.5</vt:lpstr>
      <vt:lpstr>Resumen Anual</vt:lpstr>
      <vt:lpstr>Gráfico evoluciones</vt:lpstr>
      <vt:lpstr>Por Tipo de Empresa</vt:lpstr>
      <vt:lpstr>8.6</vt:lpstr>
      <vt:lpstr>'8.1'!Área_de_impresión</vt:lpstr>
      <vt:lpstr>'8.2'!Área_de_impresión</vt:lpstr>
      <vt:lpstr>'8.3'!Área_de_impresión</vt:lpstr>
      <vt:lpstr>'8.5'!Área_de_impresión</vt:lpstr>
      <vt:lpstr>'8.6'!Área_de_impresión</vt:lpstr>
      <vt:lpstr>'Gráfico evoluciones'!Área_de_impresión</vt:lpstr>
      <vt:lpstr>'Por Tipo de Empresa'!Área_de_impresión</vt:lpstr>
      <vt:lpstr>'Resumen Anual'!Área_de_impresión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Neyra Vilca, Anival Wenceslao</dc:creator>
  <cp:lastModifiedBy>Neyra Vilca, Anival Wenceslao</cp:lastModifiedBy>
  <cp:lastPrinted>2019-10-14T21:15:31Z</cp:lastPrinted>
  <dcterms:created xsi:type="dcterms:W3CDTF">2007-07-24T14:30:20Z</dcterms:created>
  <dcterms:modified xsi:type="dcterms:W3CDTF">2021-07-20T13:56:34Z</dcterms:modified>
</cp:coreProperties>
</file>